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7995" activeTab="0"/>
  </bookViews>
  <sheets>
    <sheet name="SH" sheetId="1" r:id="rId1"/>
    <sheet name="DM" sheetId="2" state="hidden" r:id="rId2"/>
    <sheet name="BP" sheetId="3" state="hidden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<sst xmlns="http://schemas.openxmlformats.org/spreadsheetml/2006/main" count="560" uniqueCount="351">
  <si>
    <t>Distance</t>
  </si>
  <si>
    <t>Partielle</t>
  </si>
  <si>
    <t>Totale</t>
  </si>
  <si>
    <t>Village / Ville / Carrefour</t>
  </si>
  <si>
    <t>Heure de départ</t>
  </si>
  <si>
    <t>Vitesse moyenne</t>
  </si>
  <si>
    <t>Temps d'arrêt</t>
  </si>
  <si>
    <t>Strasbourg - Hendaye</t>
  </si>
  <si>
    <t>Heure de départ :</t>
  </si>
  <si>
    <t>Temps limite :</t>
  </si>
  <si>
    <t>Heure limite :</t>
  </si>
  <si>
    <t>Moyenne totale :</t>
  </si>
  <si>
    <t>Temps de pause :</t>
  </si>
  <si>
    <t>Temps de roulage :</t>
  </si>
  <si>
    <t>Nom :</t>
  </si>
  <si>
    <t>Prénom :</t>
  </si>
  <si>
    <t>Télèphone :</t>
  </si>
  <si>
    <t>GIBON</t>
  </si>
  <si>
    <t>Stéphane</t>
  </si>
  <si>
    <t>06.32.86.54.02</t>
  </si>
  <si>
    <t>Diagonaliste</t>
  </si>
  <si>
    <t>Personne à prevenir</t>
  </si>
  <si>
    <t>Aurélie</t>
  </si>
  <si>
    <t>06.73.64.45.14</t>
  </si>
  <si>
    <t>Jour 1</t>
  </si>
  <si>
    <t>Jour 2</t>
  </si>
  <si>
    <t>Jour 3</t>
  </si>
  <si>
    <t>Jour 4</t>
  </si>
  <si>
    <t>Jour 5</t>
  </si>
  <si>
    <t>Pointage 1</t>
  </si>
  <si>
    <t>CP</t>
  </si>
  <si>
    <t>Pointage 2</t>
  </si>
  <si>
    <t>Pointage 3</t>
  </si>
  <si>
    <t>Pointage 4</t>
  </si>
  <si>
    <t>Pointage 5</t>
  </si>
  <si>
    <t>Pointage 6</t>
  </si>
  <si>
    <t>Pointage 7</t>
  </si>
  <si>
    <t>Pointage 8</t>
  </si>
  <si>
    <t>Pointage 9</t>
  </si>
  <si>
    <t>Pointage 10</t>
  </si>
  <si>
    <t>Pointage 11</t>
  </si>
  <si>
    <t>Intermédiaire</t>
  </si>
  <si>
    <t>Pointage 12</t>
  </si>
  <si>
    <t>Pointage 13</t>
  </si>
  <si>
    <t>Pointage 14</t>
  </si>
  <si>
    <t>Pointage 15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</si>
  <si>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</si>
  <si>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</si>
  <si>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</si>
  <si>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</si>
  <si>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</si>
  <si>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</si>
  <si>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</si>
  <si>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</si>
  <si>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</si>
  <si>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</si>
  <si>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</si>
  <si>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</si>
  <si>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</si>
  <si>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</si>
  <si>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</si>
  <si>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Ville</t>
  </si>
  <si>
    <t>Jour 6</t>
  </si>
  <si>
    <t>Jour 7</t>
  </si>
  <si>
    <t>Jour</t>
  </si>
  <si>
    <t>Heure d'arrivée</t>
  </si>
  <si>
    <t>Craponne sur Arzon</t>
  </si>
  <si>
    <t>Aumont d'Aubrac</t>
  </si>
  <si>
    <t>Gréalou</t>
  </si>
  <si>
    <t>Lauzerte</t>
  </si>
  <si>
    <t>Moissac</t>
  </si>
  <si>
    <t>La Romieu</t>
  </si>
  <si>
    <t>Condom</t>
  </si>
  <si>
    <t>Aire sur l'Adour</t>
  </si>
  <si>
    <t>Journalière</t>
  </si>
  <si>
    <t>Hendaye</t>
  </si>
  <si>
    <t>XXX</t>
  </si>
  <si>
    <t>Légende</t>
  </si>
  <si>
    <t>A remplir</t>
  </si>
  <si>
    <t>Automatique</t>
  </si>
  <si>
    <t>Texte à garder</t>
  </si>
  <si>
    <t>Texte à cacher</t>
  </si>
  <si>
    <t>BPF</t>
  </si>
  <si>
    <t>BCN</t>
  </si>
  <si>
    <t>Hastingues</t>
  </si>
  <si>
    <t>Saint Bonnet le Château</t>
  </si>
  <si>
    <t>Col du Grand Saint Bernard</t>
  </si>
  <si>
    <t>Dunkerque</t>
  </si>
  <si>
    <t>Menton</t>
  </si>
  <si>
    <t>Basle</t>
  </si>
  <si>
    <t>Dunkerque - Menton</t>
  </si>
  <si>
    <t>04451 - 500748</t>
  </si>
  <si>
    <t>Club / Licence</t>
  </si>
  <si>
    <t>Qualité</t>
  </si>
  <si>
    <t>Sœur</t>
  </si>
  <si>
    <t>Sury le Comtal</t>
  </si>
  <si>
    <t>Usson-en-Forez</t>
  </si>
  <si>
    <t>Bellevue la Montagne</t>
  </si>
  <si>
    <t>Saint-Paulien</t>
  </si>
  <si>
    <t>Saugues</t>
  </si>
  <si>
    <t>Saint-Alban-sur-Lignole</t>
  </si>
  <si>
    <t>Aubrac</t>
  </si>
  <si>
    <t>Espaillon</t>
  </si>
  <si>
    <t>Cajarc</t>
  </si>
  <si>
    <t>Labastide Marnhac</t>
  </si>
  <si>
    <t>Amou</t>
  </si>
  <si>
    <t>Peyrehorade</t>
  </si>
  <si>
    <t>Urt</t>
  </si>
  <si>
    <t>Hors de nos frontières</t>
  </si>
  <si>
    <t>Flaujac Poujols - Pech Jambon</t>
  </si>
  <si>
    <t>Estaing</t>
  </si>
  <si>
    <t>Chaspuzac</t>
  </si>
  <si>
    <r>
      <t>S</t>
    </r>
    <r>
      <rPr>
        <b/>
        <sz val="14"/>
        <color indexed="30"/>
        <rFont val="Calibri"/>
        <family val="2"/>
      </rPr>
      <t>ur les chemins de Compostelle (du Puy, de Limoges, de Tours et du littoral)</t>
    </r>
  </si>
  <si>
    <t>Chemin du littoral</t>
  </si>
  <si>
    <t>Chemin de Tours</t>
  </si>
  <si>
    <t>Chemin du Puy</t>
  </si>
  <si>
    <t>Marge :</t>
  </si>
  <si>
    <t>Distance :</t>
  </si>
  <si>
    <t>Chemin de Limoges</t>
  </si>
  <si>
    <t>Boofzheim</t>
  </si>
  <si>
    <t>Marckolsheim</t>
  </si>
  <si>
    <t>Neuf Brisach</t>
  </si>
  <si>
    <t>Hirtzfelden</t>
  </si>
  <si>
    <t>Ensisheim</t>
  </si>
  <si>
    <t>Guewenheim</t>
  </si>
  <si>
    <t>Lachapelle sous Rougemont</t>
  </si>
  <si>
    <t>Bavilliers</t>
  </si>
  <si>
    <t>Hericourt</t>
  </si>
  <si>
    <t>Georflans</t>
  </si>
  <si>
    <t>Saulnot</t>
  </si>
  <si>
    <t>Fallon</t>
  </si>
  <si>
    <t>Rougemont</t>
  </si>
  <si>
    <t>Montbozon</t>
  </si>
  <si>
    <t>Rioz</t>
  </si>
  <si>
    <t>Sorans les Breurey</t>
  </si>
  <si>
    <t>Boulot</t>
  </si>
  <si>
    <t>Marnay</t>
  </si>
  <si>
    <t>Ougney</t>
  </si>
  <si>
    <t>Jallerange</t>
  </si>
  <si>
    <t>Rocheffort sur Nenon</t>
  </si>
  <si>
    <t>Dole</t>
  </si>
  <si>
    <t>Chaussin</t>
  </si>
  <si>
    <t>Pierre en Bresse</t>
  </si>
  <si>
    <t>St Germain du Bois</t>
  </si>
  <si>
    <t>Louhans</t>
  </si>
  <si>
    <t>Montpont en Bresse</t>
  </si>
  <si>
    <t>Romenay</t>
  </si>
  <si>
    <t>Pont de Vaux</t>
  </si>
  <si>
    <t>Bâgé le Chatel</t>
  </si>
  <si>
    <t>Beauregard</t>
  </si>
  <si>
    <t>Villefranche sur Saone</t>
  </si>
  <si>
    <t>St Forgeux</t>
  </si>
  <si>
    <t>Villechenève</t>
  </si>
  <si>
    <t>Salt en Donzy</t>
  </si>
  <si>
    <t>Cuzieu</t>
  </si>
  <si>
    <t>Loudès</t>
  </si>
  <si>
    <t>St Privat d'Allier</t>
  </si>
  <si>
    <t>Esplantas-Vazeilles</t>
  </si>
  <si>
    <t>Chanaleilles</t>
  </si>
  <si>
    <t>Malbouzon</t>
  </si>
  <si>
    <t>Saint Côme d'Olt</t>
  </si>
  <si>
    <t>St-Didier-sur-Chalaronne</t>
  </si>
  <si>
    <t>Lunel</t>
  </si>
  <si>
    <t>Grand Vabre</t>
  </si>
  <si>
    <t>Limogne-en-Quercy</t>
  </si>
  <si>
    <t>Escamps</t>
  </si>
  <si>
    <t>Flamarens</t>
  </si>
  <si>
    <t>Castet-Arrouy</t>
  </si>
  <si>
    <t>Montréal</t>
  </si>
  <si>
    <t>Habas</t>
  </si>
  <si>
    <r>
      <t>Bayonne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(Carte Postale)</t>
    </r>
  </si>
  <si>
    <r>
      <t>Saint Urcize</t>
    </r>
    <r>
      <rPr>
        <b/>
        <sz val="12"/>
        <color indexed="30"/>
        <rFont val="Calibri"/>
        <family val="2"/>
      </rPr>
      <t xml:space="preserve"> (BPF 15)</t>
    </r>
  </si>
  <si>
    <r>
      <t>Figeac</t>
    </r>
    <r>
      <rPr>
        <b/>
        <sz val="12"/>
        <color indexed="30"/>
        <rFont val="Calibri"/>
        <family val="2"/>
      </rPr>
      <t xml:space="preserve"> (BPF 46)</t>
    </r>
  </si>
  <si>
    <r>
      <t xml:space="preserve">Auvillar </t>
    </r>
    <r>
      <rPr>
        <b/>
        <sz val="12"/>
        <color indexed="30"/>
        <rFont val="Calibri"/>
        <family val="2"/>
      </rPr>
      <t>(BPF 82)</t>
    </r>
  </si>
  <si>
    <r>
      <t xml:space="preserve">Hagetmau </t>
    </r>
    <r>
      <rPr>
        <b/>
        <sz val="12"/>
        <color indexed="30"/>
        <rFont val="Calibri"/>
        <family val="2"/>
      </rPr>
      <t>(BPF 40)</t>
    </r>
  </si>
  <si>
    <t>Brest</t>
  </si>
  <si>
    <t>Pont Albert Louppe</t>
  </si>
  <si>
    <t>Loperhet</t>
  </si>
  <si>
    <t>Doualas</t>
  </si>
  <si>
    <t>Irvillac</t>
  </si>
  <si>
    <r>
      <t xml:space="preserve">Sizun </t>
    </r>
    <r>
      <rPr>
        <b/>
        <sz val="11"/>
        <color indexed="36"/>
        <rFont val="Calibri"/>
        <family val="2"/>
      </rPr>
      <t>(Carte Postale)</t>
    </r>
  </si>
  <si>
    <t>Col du Roc Trévezel</t>
  </si>
  <si>
    <t>Carhaix Plouguer</t>
  </si>
  <si>
    <t>Maël Carhaix</t>
  </si>
  <si>
    <t>Rostrenen</t>
  </si>
  <si>
    <t>Le Tréhou</t>
  </si>
  <si>
    <t>Plouguernével</t>
  </si>
  <si>
    <t>Gouarec</t>
  </si>
  <si>
    <t>Kergrist</t>
  </si>
  <si>
    <t>St Gérand</t>
  </si>
  <si>
    <t>Rohan</t>
  </si>
  <si>
    <t>Les Forges</t>
  </si>
  <si>
    <t>Josselin</t>
  </si>
  <si>
    <t>Lizio</t>
  </si>
  <si>
    <t>Sérent</t>
  </si>
  <si>
    <t>St Guyomard</t>
  </si>
  <si>
    <t>Le Cours</t>
  </si>
  <si>
    <t>Questembert</t>
  </si>
  <si>
    <t>Noyal-Muzillac</t>
  </si>
  <si>
    <t>Arzal</t>
  </si>
  <si>
    <t>Barrage d'Arzal</t>
  </si>
  <si>
    <t>Férel</t>
  </si>
  <si>
    <t>Herbignac</t>
  </si>
  <si>
    <t>La Chapelle des Marais</t>
  </si>
  <si>
    <t>St Malo de Guersac</t>
  </si>
  <si>
    <t>Trignac</t>
  </si>
  <si>
    <t>Pont de St Nazaire</t>
  </si>
  <si>
    <t>St Père en Retz</t>
  </si>
  <si>
    <t>Chauvé</t>
  </si>
  <si>
    <t>St Hilaire de Chaléons</t>
  </si>
  <si>
    <t>La Guinanderie</t>
  </si>
  <si>
    <t>St Philbert de Grand Lieu</t>
  </si>
  <si>
    <t>La limouzinière</t>
  </si>
  <si>
    <t>Corcoué sur Logne</t>
  </si>
  <si>
    <t>Le Plessis</t>
  </si>
  <si>
    <t>St André Treize Voies</t>
  </si>
  <si>
    <t>l'Hébergement</t>
  </si>
  <si>
    <t>Les Brouzils</t>
  </si>
  <si>
    <t>Chavagnes en Paillers</t>
  </si>
  <si>
    <t>Bazoges en Paillers</t>
  </si>
  <si>
    <t>Les Herbiers</t>
  </si>
  <si>
    <t>Les Epesses</t>
  </si>
  <si>
    <t>La Pommeraie sur Sèvre</t>
  </si>
  <si>
    <t>Montravers</t>
  </si>
  <si>
    <t>Bujault</t>
  </si>
  <si>
    <r>
      <t>Rocheservière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30"/>
        <rFont val="Calibri"/>
        <family val="2"/>
      </rPr>
      <t>(BPF 85)</t>
    </r>
  </si>
  <si>
    <r>
      <t xml:space="preserve">Cerizay </t>
    </r>
    <r>
      <rPr>
        <b/>
        <sz val="11"/>
        <color indexed="30"/>
        <rFont val="Calibri"/>
        <family val="2"/>
      </rPr>
      <t>(BPF 79)</t>
    </r>
  </si>
  <si>
    <r>
      <t xml:space="preserve">Mûr de Bretagne </t>
    </r>
    <r>
      <rPr>
        <b/>
        <sz val="11"/>
        <color indexed="30"/>
        <rFont val="Calibri"/>
        <family val="2"/>
      </rPr>
      <t>(BPF 22)</t>
    </r>
  </si>
  <si>
    <t>Brest - Strasbourg</t>
  </si>
  <si>
    <t>-</t>
  </si>
  <si>
    <t>Moncoutant</t>
  </si>
  <si>
    <t>Largeasse</t>
  </si>
  <si>
    <t>Neuvy-Bouin</t>
  </si>
  <si>
    <t>Secondigny</t>
  </si>
  <si>
    <t>Allonne</t>
  </si>
  <si>
    <t>Château Bourdin</t>
  </si>
  <si>
    <t>Maizières en Gâtine</t>
  </si>
  <si>
    <t>Verruyès</t>
  </si>
  <si>
    <t>St Maixent l'Ecole</t>
  </si>
  <si>
    <t>St Georges de Noisné</t>
  </si>
  <si>
    <t>Nanteuil</t>
  </si>
  <si>
    <t>La Mothe St Héray</t>
  </si>
  <si>
    <t>Bellegarde en Forez</t>
  </si>
  <si>
    <t>Port d'Agrès</t>
  </si>
  <si>
    <r>
      <t>Légny - Les ponts tarrets</t>
    </r>
    <r>
      <rPr>
        <b/>
        <sz val="12"/>
        <color indexed="36"/>
        <rFont val="Calibri"/>
        <family val="2"/>
      </rPr>
      <t xml:space="preserve"> </t>
    </r>
  </si>
  <si>
    <r>
      <t xml:space="preserve">Campuac
</t>
    </r>
    <r>
      <rPr>
        <b/>
        <sz val="11"/>
        <color indexed="36"/>
        <rFont val="Calibri"/>
        <family val="2"/>
      </rPr>
      <t>Bivouac</t>
    </r>
  </si>
  <si>
    <r>
      <t xml:space="preserve">Eauze
- </t>
    </r>
    <r>
      <rPr>
        <b/>
        <sz val="11"/>
        <color indexed="36"/>
        <rFont val="Calibri"/>
        <family val="2"/>
      </rPr>
      <t>Bivouac
- Chambres d'hôtes "Au petit Bernerot" - 05.62.08.11.49
- Hôtel Henry iV - 05.62.08.45.40</t>
    </r>
  </si>
  <si>
    <r>
      <t xml:space="preserve">Nogaro
</t>
    </r>
    <r>
      <rPr>
        <b/>
        <sz val="11"/>
        <color indexed="36"/>
        <rFont val="Calibri"/>
        <family val="2"/>
      </rPr>
      <t>- Hôtel "Le Commerce" - 05.62.09.00.95</t>
    </r>
  </si>
  <si>
    <r>
      <t xml:space="preserve">Pontcharra sur Turdine
</t>
    </r>
    <r>
      <rPr>
        <b/>
        <sz val="12"/>
        <color indexed="36"/>
        <rFont val="Calibri"/>
        <family val="2"/>
      </rPr>
      <t>Bivouac
Citotel - 07.78.43.09.71</t>
    </r>
  </si>
  <si>
    <t>Illkirch-Graffensatden (Canal Rhin - Rhône)</t>
  </si>
  <si>
    <t>Départementale n°5</t>
  </si>
  <si>
    <t>Friesensheim</t>
  </si>
  <si>
    <t>Saasenheim</t>
  </si>
  <si>
    <t>Richtolsheim</t>
  </si>
  <si>
    <t>Artolsheim</t>
  </si>
  <si>
    <t>Kunheim</t>
  </si>
  <si>
    <t>Weckolsheim</t>
  </si>
  <si>
    <t>Dessenheim</t>
  </si>
  <si>
    <t>Rustenhart</t>
  </si>
  <si>
    <t>Pulversheim</t>
  </si>
  <si>
    <t>Wittelsheim</t>
  </si>
  <si>
    <t>Cernay - Faubourg de Belfort - Gare SNCF</t>
  </si>
  <si>
    <t>Strasbourg - Commissariat de Police</t>
  </si>
  <si>
    <t>Aspach-le-Haut</t>
  </si>
  <si>
    <t>Michelbach</t>
  </si>
  <si>
    <t>Soppe le haut</t>
  </si>
  <si>
    <t>Roppe</t>
  </si>
  <si>
    <t>Argiésans</t>
  </si>
  <si>
    <t>Champey</t>
  </si>
  <si>
    <t>Crevans</t>
  </si>
  <si>
    <t>Secenans</t>
  </si>
  <si>
    <t>Vellechevreux-et-Courbenans</t>
  </si>
  <si>
    <t>Mélecey</t>
  </si>
  <si>
    <t>Abbenans</t>
  </si>
  <si>
    <t>Cubrial</t>
  </si>
  <si>
    <t>Montferney</t>
  </si>
  <si>
    <t>Loulans Verchamp</t>
  </si>
  <si>
    <t>Marloz</t>
  </si>
  <si>
    <t>Anthon</t>
  </si>
  <si>
    <t>Boult</t>
  </si>
  <si>
    <t>Etuz</t>
  </si>
  <si>
    <t>Chambornay les Pins</t>
  </si>
  <si>
    <t>Brussey</t>
  </si>
  <si>
    <t>Pagney</t>
  </si>
  <si>
    <t>Vitreux</t>
  </si>
  <si>
    <t>Saligney</t>
  </si>
  <si>
    <t>Vriange</t>
  </si>
  <si>
    <t>Amange</t>
  </si>
  <si>
    <t>Villette lès Dole</t>
  </si>
  <si>
    <t>Saint Baraing</t>
  </si>
  <si>
    <t>Beauvoisan</t>
  </si>
  <si>
    <t>Neublans Abergement</t>
  </si>
  <si>
    <t>Anthumes</t>
  </si>
  <si>
    <t>La Chapelle St Sauveur</t>
  </si>
  <si>
    <t>La Chaux</t>
  </si>
  <si>
    <t>St Usuge</t>
  </si>
  <si>
    <t>La Chapelle Naude</t>
  </si>
  <si>
    <t>Vescours</t>
  </si>
  <si>
    <t>St Bénigne</t>
  </si>
  <si>
    <t>Chevroux</t>
  </si>
  <si>
    <t>St André de Bâgé</t>
  </si>
  <si>
    <t>Crottet</t>
  </si>
  <si>
    <t>Pont le Veyle</t>
  </si>
  <si>
    <t>Montmerle sur Saône</t>
  </si>
  <si>
    <t>Messimy sur Saône</t>
  </si>
  <si>
    <t>Les Olmes</t>
  </si>
  <si>
    <t>Chambost Longessaigne</t>
  </si>
  <si>
    <t>Rivas</t>
  </si>
  <si>
    <t>~La Loire</t>
  </si>
  <si>
    <t>Craintilleux</t>
  </si>
  <si>
    <t>St Marcelin en Forez</t>
  </si>
  <si>
    <t>Lurieq</t>
  </si>
  <si>
    <t>Estivareilles</t>
  </si>
  <si>
    <t>Chomelix</t>
  </si>
  <si>
    <t>Livinhac le haut</t>
  </si>
  <si>
    <t>Bouillac</t>
  </si>
  <si>
    <t>Capdenac</t>
  </si>
  <si>
    <t>Béduer</t>
  </si>
  <si>
    <t>Varaire</t>
  </si>
  <si>
    <t>Bach</t>
  </si>
  <si>
    <t>Laburgade</t>
  </si>
  <si>
    <t>Lascabanes</t>
  </si>
  <si>
    <t>St Laurent Lolmie</t>
  </si>
  <si>
    <t>Dufort Lacapelette</t>
  </si>
  <si>
    <t>Malause</t>
  </si>
  <si>
    <t>Espalais</t>
  </si>
  <si>
    <t>St Antoine</t>
  </si>
  <si>
    <t>Miradoux</t>
  </si>
  <si>
    <t>Marsolan</t>
  </si>
  <si>
    <t>Bretagne d'Armagnac</t>
  </si>
  <si>
    <t>Manciet</t>
  </si>
  <si>
    <t>Lanne Soubiran</t>
  </si>
  <si>
    <t>Barcelonne sur Gers</t>
  </si>
  <si>
    <t>Cazalis</t>
  </si>
  <si>
    <t>La Gare</t>
  </si>
  <si>
    <t>Tilh</t>
  </si>
  <si>
    <t>Labatut</t>
  </si>
  <si>
    <t>St Cricq du Grave</t>
  </si>
  <si>
    <t>Anglet</t>
  </si>
  <si>
    <t>Bidart</t>
  </si>
  <si>
    <t>Guéthary</t>
  </si>
  <si>
    <r>
      <t>Conques</t>
    </r>
    <r>
      <rPr>
        <b/>
        <sz val="11"/>
        <color indexed="30"/>
        <rFont val="Calibri"/>
        <family val="2"/>
      </rPr>
      <t xml:space="preserve"> (BPF 12)</t>
    </r>
  </si>
  <si>
    <r>
      <t xml:space="preserve">Monistrol d'Allier </t>
    </r>
    <r>
      <rPr>
        <b/>
        <sz val="11"/>
        <color indexed="30"/>
        <rFont val="Calibri"/>
        <family val="2"/>
      </rPr>
      <t>(BPF 43)</t>
    </r>
  </si>
  <si>
    <r>
      <t>Diebolsheim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30"/>
        <rFont val="Calibri"/>
        <family val="2"/>
      </rPr>
      <t xml:space="preserve">(BPF 67) - </t>
    </r>
    <r>
      <rPr>
        <b/>
        <sz val="11"/>
        <color indexed="36"/>
        <rFont val="Calibri"/>
        <family val="2"/>
      </rPr>
      <t>Carte Postale</t>
    </r>
  </si>
  <si>
    <r>
      <t xml:space="preserve">Belfort </t>
    </r>
    <r>
      <rPr>
        <b/>
        <sz val="11"/>
        <color indexed="30"/>
        <rFont val="Calibri"/>
        <family val="2"/>
      </rPr>
      <t>(BPF 90)</t>
    </r>
    <r>
      <rPr>
        <sz val="11"/>
        <color indexed="30"/>
        <rFont val="Calibri"/>
        <family val="2"/>
      </rPr>
      <t xml:space="preserve">
</t>
    </r>
    <r>
      <rPr>
        <b/>
        <sz val="11"/>
        <color indexed="36"/>
        <rFont val="Calibri"/>
        <family val="2"/>
      </rPr>
      <t>Bivouac / Ibis Budget</t>
    </r>
  </si>
  <si>
    <r>
      <t xml:space="preserve">Lectoure </t>
    </r>
    <r>
      <rPr>
        <b/>
        <sz val="11"/>
        <color indexed="30"/>
        <rFont val="Calibri"/>
        <family val="2"/>
      </rPr>
      <t>(BPF 32)</t>
    </r>
  </si>
  <si>
    <r>
      <t>Larressingle</t>
    </r>
    <r>
      <rPr>
        <sz val="11"/>
        <color indexed="30"/>
        <rFont val="Calibri"/>
        <family val="2"/>
      </rPr>
      <t xml:space="preserve"> </t>
    </r>
    <r>
      <rPr>
        <b/>
        <sz val="11"/>
        <color indexed="30"/>
        <rFont val="Calibri"/>
        <family val="2"/>
      </rPr>
      <t>(BPF 32)</t>
    </r>
  </si>
  <si>
    <r>
      <t>Sorde l'Abbaye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30"/>
        <rFont val="Calibri"/>
        <family val="2"/>
      </rPr>
      <t>(BPF 40)</t>
    </r>
  </si>
  <si>
    <r>
      <t xml:space="preserve">Saint-Jean-de-Luz </t>
    </r>
    <r>
      <rPr>
        <i/>
        <sz val="11"/>
        <color indexed="8"/>
        <rFont val="Calibri"/>
        <family val="2"/>
      </rPr>
      <t>(Corniche)</t>
    </r>
  </si>
  <si>
    <t>Luze</t>
  </si>
  <si>
    <t>Rahon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</si>
</sst>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h&quot;"/>
    <numFmt numFmtId="165" formatCode="0.00&quot; km/h&quot;"/>
    <numFmt numFmtId="166" formatCode="[h]:mm:ss;@"/>
    <numFmt numFmtId="167" formatCode="0.000&quot; km&quot;"/>
    <numFmt numFmtId="168" formatCode="0&quot; m&quot;"/>
    <numFmt numFmtId="169" formatCode="0.000"/>
    <numFmt numFmtId="170" formatCode="0.0&quot; km/h&quot;"/>
    <numFmt numFmtId="171" formatCode="0.000&quot; km/h&quot;"/>
    <numFmt numFmtId="172" formatCode="[$-40C]dddd\ d\ mmmm\ yyyy"/>
    <numFmt numFmtId="173" formatCode="[$-40C]d\-mmm\-yy;@"/>
    <numFmt numFmtId="174" formatCode="0.00&quot; km&quot;"/>
    <numFmt numFmtId="175" formatCode="0.0&quot; km&quot;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Calibri"/>
      <family val="2"/>
    </font>
    <font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color indexed="36"/>
      <name val="Calibri"/>
      <family val="2"/>
    </font>
    <font>
      <b/>
      <sz val="12"/>
      <color indexed="36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28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28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fgColor rgb="FF00B0F0"/>
      </patternFill>
    </fill>
    <fill>
      <patternFill patternType="lightGray">
        <fgColor rgb="FFFFC000"/>
      </patternFill>
    </fill>
    <fill>
      <patternFill patternType="lightGray">
        <fgColor rgb="FF92D050"/>
      </patternFill>
    </fill>
    <fill>
      <patternFill patternType="lightGray">
        <fgColor rgb="FF00B050"/>
      </patternFill>
    </fill>
    <fill>
      <patternFill patternType="lightGray"/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 diagonalUp="1" diagonalDown="1">
      <left style="medium"/>
      <right style="thin"/>
      <top style="medium"/>
      <bottom style="thin"/>
      <diagonal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 diagonalDown="1">
      <left style="medium"/>
      <right>
        <color indexed="63"/>
      </right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2" borderId="10" xfId="0" applyFill="1" applyBorder="1" applyAlignment="1">
      <alignment horizontal="right" vertical="center"/>
    </xf>
    <xf numFmtId="0" fontId="0" fillId="12" borderId="10" xfId="0" applyFill="1" applyBorder="1" applyAlignment="1">
      <alignment horizontal="center" vertical="center"/>
    </xf>
    <xf numFmtId="167" fontId="0" fillId="33" borderId="10" xfId="0" applyNumberFormat="1" applyFill="1" applyBorder="1" applyAlignment="1">
      <alignment horizontal="center" vertical="center"/>
    </xf>
    <xf numFmtId="167" fontId="0" fillId="34" borderId="10" xfId="0" applyNumberFormat="1" applyFill="1" applyBorder="1" applyAlignment="1">
      <alignment horizontal="center" vertical="center"/>
    </xf>
    <xf numFmtId="21" fontId="0" fillId="34" borderId="10" xfId="0" applyNumberFormat="1" applyFill="1" applyBorder="1" applyAlignment="1">
      <alignment horizontal="center" vertical="center"/>
    </xf>
    <xf numFmtId="22" fontId="0" fillId="33" borderId="10" xfId="0" applyNumberFormat="1" applyFill="1" applyBorder="1" applyAlignment="1">
      <alignment horizontal="center" vertical="center" wrapText="1"/>
    </xf>
    <xf numFmtId="17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12" borderId="15" xfId="0" applyFill="1" applyBorder="1" applyAlignment="1">
      <alignment horizontal="right" vertical="center"/>
    </xf>
    <xf numFmtId="0" fontId="0" fillId="12" borderId="16" xfId="0" applyFill="1" applyBorder="1" applyAlignment="1">
      <alignment horizontal="right" vertical="center"/>
    </xf>
    <xf numFmtId="0" fontId="0" fillId="12" borderId="12" xfId="0" applyFill="1" applyBorder="1" applyAlignment="1">
      <alignment horizontal="right" vertical="center"/>
    </xf>
    <xf numFmtId="0" fontId="0" fillId="12" borderId="13" xfId="0" applyFill="1" applyBorder="1" applyAlignment="1">
      <alignment horizontal="right" vertical="center"/>
    </xf>
    <xf numFmtId="0" fontId="0" fillId="12" borderId="17" xfId="0" applyFill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0" fillId="12" borderId="18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167" fontId="0" fillId="33" borderId="19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0" fontId="0" fillId="33" borderId="10" xfId="0" applyNumberForma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174" fontId="0" fillId="33" borderId="19" xfId="0" applyNumberFormat="1" applyFill="1" applyBorder="1" applyAlignment="1">
      <alignment horizontal="center" vertical="center"/>
    </xf>
    <xf numFmtId="174" fontId="0" fillId="33" borderId="14" xfId="0" applyNumberFormat="1" applyFill="1" applyBorder="1" applyAlignment="1">
      <alignment horizontal="center" vertical="center"/>
    </xf>
    <xf numFmtId="0" fontId="43" fillId="12" borderId="18" xfId="0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22" fontId="30" fillId="33" borderId="10" xfId="0" applyNumberFormat="1" applyFont="1" applyFill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center" vertical="center" wrapText="1"/>
    </xf>
    <xf numFmtId="173" fontId="30" fillId="33" borderId="10" xfId="0" applyNumberFormat="1" applyFont="1" applyFill="1" applyBorder="1" applyAlignment="1">
      <alignment horizontal="center" vertical="center"/>
    </xf>
    <xf numFmtId="173" fontId="30" fillId="33" borderId="17" xfId="0" applyNumberFormat="1" applyFont="1" applyFill="1" applyBorder="1" applyAlignment="1">
      <alignment horizontal="center" vertical="center"/>
    </xf>
    <xf numFmtId="0" fontId="30" fillId="33" borderId="17" xfId="0" applyNumberFormat="1" applyFont="1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3" fillId="12" borderId="10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43" fillId="0" borderId="0" xfId="0" applyFont="1" applyAlignment="1" quotePrefix="1">
      <alignment horizontal="right" vertical="center"/>
    </xf>
    <xf numFmtId="0" fontId="0" fillId="35" borderId="15" xfId="0" applyFill="1" applyBorder="1" applyAlignment="1">
      <alignment horizontal="right" vertical="center"/>
    </xf>
    <xf numFmtId="0" fontId="0" fillId="35" borderId="10" xfId="0" applyFill="1" applyBorder="1" applyAlignment="1">
      <alignment horizontal="right" vertical="center"/>
    </xf>
    <xf numFmtId="0" fontId="0" fillId="35" borderId="10" xfId="0" applyFill="1" applyBorder="1" applyAlignment="1">
      <alignment horizontal="right" vertical="center" wrapText="1"/>
    </xf>
    <xf numFmtId="0" fontId="0" fillId="35" borderId="17" xfId="0" applyFill="1" applyBorder="1" applyAlignment="1">
      <alignment horizontal="right" vertical="center"/>
    </xf>
    <xf numFmtId="0" fontId="43" fillId="35" borderId="10" xfId="0" applyFont="1" applyFill="1" applyBorder="1" applyAlignment="1">
      <alignment horizontal="center" vertical="center"/>
    </xf>
    <xf numFmtId="170" fontId="0" fillId="36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center"/>
    </xf>
    <xf numFmtId="170" fontId="0" fillId="38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/>
    </xf>
    <xf numFmtId="21" fontId="0" fillId="37" borderId="10" xfId="0" applyNumberFormat="1" applyFont="1" applyFill="1" applyBorder="1" applyAlignment="1">
      <alignment horizontal="center" vertical="center"/>
    </xf>
    <xf numFmtId="22" fontId="0" fillId="36" borderId="10" xfId="0" applyNumberFormat="1" applyFont="1" applyFill="1" applyBorder="1" applyAlignment="1">
      <alignment horizontal="center" vertical="center" wrapText="1"/>
    </xf>
    <xf numFmtId="170" fontId="45" fillId="38" borderId="10" xfId="0" applyNumberFormat="1" applyFont="1" applyFill="1" applyBorder="1" applyAlignment="1">
      <alignment horizontal="center" vertical="center"/>
    </xf>
    <xf numFmtId="170" fontId="45" fillId="36" borderId="10" xfId="0" applyNumberFormat="1" applyFont="1" applyFill="1" applyBorder="1" applyAlignment="1">
      <alignment horizontal="center" vertical="center"/>
    </xf>
    <xf numFmtId="21" fontId="45" fillId="37" borderId="10" xfId="0" applyNumberFormat="1" applyFont="1" applyFill="1" applyBorder="1" applyAlignment="1">
      <alignment horizontal="center" vertical="center"/>
    </xf>
    <xf numFmtId="22" fontId="45" fillId="36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left" vertical="center" wrapText="1"/>
    </xf>
    <xf numFmtId="175" fontId="45" fillId="36" borderId="10" xfId="0" applyNumberFormat="1" applyFont="1" applyFill="1" applyBorder="1" applyAlignment="1">
      <alignment horizontal="center" vertical="center"/>
    </xf>
    <xf numFmtId="175" fontId="45" fillId="38" borderId="10" xfId="0" applyNumberFormat="1" applyFont="1" applyFill="1" applyBorder="1" applyAlignment="1">
      <alignment horizontal="center" vertical="center"/>
    </xf>
    <xf numFmtId="175" fontId="0" fillId="36" borderId="10" xfId="0" applyNumberFormat="1" applyFont="1" applyFill="1" applyBorder="1" applyAlignment="1">
      <alignment horizontal="center" vertical="center"/>
    </xf>
    <xf numFmtId="175" fontId="0" fillId="38" borderId="10" xfId="0" applyNumberFormat="1" applyFont="1" applyFill="1" applyBorder="1" applyAlignment="1">
      <alignment horizontal="center" vertical="center"/>
    </xf>
    <xf numFmtId="22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left" vertical="center"/>
    </xf>
    <xf numFmtId="0" fontId="45" fillId="37" borderId="22" xfId="0" applyFont="1" applyFill="1" applyBorder="1" applyAlignment="1">
      <alignment horizontal="left" vertical="center"/>
    </xf>
    <xf numFmtId="0" fontId="45" fillId="37" borderId="10" xfId="0" applyFont="1" applyFill="1" applyBorder="1" applyAlignment="1">
      <alignment horizontal="left" vertical="center"/>
    </xf>
    <xf numFmtId="0" fontId="0" fillId="37" borderId="22" xfId="0" applyFill="1" applyBorder="1" applyAlignment="1">
      <alignment horizontal="left" vertical="center"/>
    </xf>
    <xf numFmtId="0" fontId="45" fillId="37" borderId="22" xfId="0" applyFont="1" applyFill="1" applyBorder="1" applyAlignment="1">
      <alignment horizontal="left" vertical="center"/>
    </xf>
    <xf numFmtId="0" fontId="0" fillId="37" borderId="22" xfId="0" applyFont="1" applyFill="1" applyBorder="1" applyAlignment="1">
      <alignment horizontal="left" vertical="center"/>
    </xf>
    <xf numFmtId="0" fontId="0" fillId="35" borderId="23" xfId="0" applyFill="1" applyBorder="1" applyAlignment="1">
      <alignment horizontal="right" vertical="center"/>
    </xf>
    <xf numFmtId="0" fontId="0" fillId="35" borderId="24" xfId="0" applyFill="1" applyBorder="1" applyAlignment="1">
      <alignment horizontal="right" vertical="center"/>
    </xf>
    <xf numFmtId="0" fontId="43" fillId="35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/>
    </xf>
    <xf numFmtId="0" fontId="0" fillId="37" borderId="22" xfId="0" applyFill="1" applyBorder="1" applyAlignment="1">
      <alignment horizontal="left" vertical="center"/>
    </xf>
    <xf numFmtId="0" fontId="45" fillId="37" borderId="22" xfId="0" applyFont="1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170" fontId="47" fillId="38" borderId="10" xfId="0" applyNumberFormat="1" applyFont="1" applyFill="1" applyBorder="1" applyAlignment="1">
      <alignment horizontal="center" vertical="center"/>
    </xf>
    <xf numFmtId="21" fontId="47" fillId="37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37" borderId="22" xfId="0" applyFont="1" applyFill="1" applyBorder="1" applyAlignment="1">
      <alignment horizontal="left" vertical="center" wrapText="1"/>
    </xf>
    <xf numFmtId="0" fontId="0" fillId="37" borderId="22" xfId="0" applyFill="1" applyBorder="1" applyAlignment="1">
      <alignment horizontal="left" vertical="center"/>
    </xf>
    <xf numFmtId="0" fontId="0" fillId="37" borderId="25" xfId="0" applyFont="1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0" fillId="37" borderId="22" xfId="0" applyFont="1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0" fillId="37" borderId="22" xfId="0" applyFill="1" applyBorder="1" applyAlignment="1">
      <alignment horizontal="left" vertical="center"/>
    </xf>
    <xf numFmtId="0" fontId="0" fillId="37" borderId="25" xfId="0" applyFont="1" applyFill="1" applyBorder="1" applyAlignment="1">
      <alignment horizontal="left" vertical="center"/>
    </xf>
    <xf numFmtId="0" fontId="43" fillId="37" borderId="10" xfId="0" applyFont="1" applyFill="1" applyBorder="1" applyAlignment="1">
      <alignment horizontal="center" vertical="center" textRotation="90" wrapText="1"/>
    </xf>
    <xf numFmtId="0" fontId="0" fillId="35" borderId="23" xfId="0" applyFill="1" applyBorder="1" applyAlignment="1">
      <alignment horizontal="right" vertical="center"/>
    </xf>
    <xf numFmtId="0" fontId="0" fillId="35" borderId="25" xfId="0" applyFill="1" applyBorder="1" applyAlignment="1">
      <alignment horizontal="right" vertical="center"/>
    </xf>
    <xf numFmtId="0" fontId="43" fillId="35" borderId="26" xfId="0" applyFont="1" applyFill="1" applyBorder="1" applyAlignment="1">
      <alignment horizontal="center" vertical="center"/>
    </xf>
    <xf numFmtId="0" fontId="43" fillId="35" borderId="27" xfId="0" applyFont="1" applyFill="1" applyBorder="1" applyAlignment="1">
      <alignment horizontal="center" vertical="center"/>
    </xf>
    <xf numFmtId="0" fontId="43" fillId="35" borderId="28" xfId="0" applyFont="1" applyFill="1" applyBorder="1" applyAlignment="1">
      <alignment horizontal="center" vertical="center"/>
    </xf>
    <xf numFmtId="0" fontId="43" fillId="35" borderId="29" xfId="0" applyFont="1" applyFill="1" applyBorder="1" applyAlignment="1">
      <alignment horizontal="center" vertical="center"/>
    </xf>
    <xf numFmtId="0" fontId="45" fillId="37" borderId="22" xfId="0" applyFont="1" applyFill="1" applyBorder="1" applyAlignment="1">
      <alignment horizontal="left" vertical="center"/>
    </xf>
    <xf numFmtId="0" fontId="45" fillId="37" borderId="25" xfId="0" applyFont="1" applyFill="1" applyBorder="1" applyAlignment="1">
      <alignment horizontal="left" vertical="center"/>
    </xf>
    <xf numFmtId="0" fontId="43" fillId="37" borderId="27" xfId="0" applyFont="1" applyFill="1" applyBorder="1" applyAlignment="1">
      <alignment horizontal="center" vertical="center" textRotation="90" wrapText="1"/>
    </xf>
    <xf numFmtId="0" fontId="43" fillId="37" borderId="30" xfId="0" applyFont="1" applyFill="1" applyBorder="1" applyAlignment="1">
      <alignment horizontal="center" vertical="center" textRotation="90" wrapText="1"/>
    </xf>
    <xf numFmtId="0" fontId="43" fillId="37" borderId="29" xfId="0" applyFont="1" applyFill="1" applyBorder="1" applyAlignment="1">
      <alignment horizontal="center" vertical="center" textRotation="90" wrapText="1"/>
    </xf>
    <xf numFmtId="0" fontId="43" fillId="37" borderId="31" xfId="0" applyFont="1" applyFill="1" applyBorder="1" applyAlignment="1">
      <alignment horizontal="center" vertical="center" textRotation="90" wrapText="1"/>
    </xf>
    <xf numFmtId="0" fontId="43" fillId="37" borderId="32" xfId="0" applyFont="1" applyFill="1" applyBorder="1" applyAlignment="1">
      <alignment horizontal="center" vertical="center" textRotation="90" wrapText="1"/>
    </xf>
    <xf numFmtId="0" fontId="43" fillId="37" borderId="15" xfId="0" applyFont="1" applyFill="1" applyBorder="1" applyAlignment="1">
      <alignment horizontal="center" vertical="center" textRotation="90" wrapText="1"/>
    </xf>
    <xf numFmtId="0" fontId="0" fillId="35" borderId="24" xfId="0" applyFill="1" applyBorder="1" applyAlignment="1">
      <alignment horizontal="right" vertical="center"/>
    </xf>
    <xf numFmtId="0" fontId="0" fillId="35" borderId="33" xfId="0" applyFill="1" applyBorder="1" applyAlignment="1">
      <alignment horizontal="right" vertical="center"/>
    </xf>
    <xf numFmtId="0" fontId="0" fillId="37" borderId="22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5" borderId="26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 horizontal="left" vertical="center"/>
    </xf>
    <xf numFmtId="0" fontId="0" fillId="37" borderId="28" xfId="0" applyFill="1" applyBorder="1" applyAlignment="1">
      <alignment horizontal="left" vertical="center"/>
    </xf>
    <xf numFmtId="0" fontId="0" fillId="37" borderId="35" xfId="0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0" fillId="37" borderId="19" xfId="0" applyFill="1" applyBorder="1" applyAlignment="1">
      <alignment horizontal="left" vertical="center"/>
    </xf>
    <xf numFmtId="0" fontId="0" fillId="35" borderId="36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 wrapText="1"/>
    </xf>
    <xf numFmtId="0" fontId="0" fillId="37" borderId="38" xfId="0" applyFill="1" applyBorder="1" applyAlignment="1">
      <alignment horizontal="left" vertical="center"/>
    </xf>
    <xf numFmtId="0" fontId="0" fillId="37" borderId="39" xfId="0" applyFill="1" applyBorder="1" applyAlignment="1">
      <alignment horizontal="left" vertical="center"/>
    </xf>
    <xf numFmtId="0" fontId="0" fillId="12" borderId="40" xfId="0" applyFill="1" applyBorder="1" applyAlignment="1">
      <alignment horizontal="center" vertical="center"/>
    </xf>
    <xf numFmtId="0" fontId="0" fillId="12" borderId="41" xfId="0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31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/>
    </xf>
    <xf numFmtId="166" fontId="0" fillId="36" borderId="42" xfId="0" applyNumberFormat="1" applyFill="1" applyBorder="1" applyAlignment="1">
      <alignment horizontal="left" vertical="center"/>
    </xf>
    <xf numFmtId="166" fontId="0" fillId="36" borderId="33" xfId="0" applyNumberFormat="1" applyFill="1" applyBorder="1" applyAlignment="1">
      <alignment horizontal="left" vertical="center"/>
    </xf>
    <xf numFmtId="0" fontId="48" fillId="0" borderId="43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0" fillId="37" borderId="17" xfId="0" applyFill="1" applyBorder="1" applyAlignment="1">
      <alignment horizontal="left" vertical="center"/>
    </xf>
    <xf numFmtId="0" fontId="0" fillId="37" borderId="42" xfId="0" applyFill="1" applyBorder="1" applyAlignment="1">
      <alignment horizontal="left" vertical="center"/>
    </xf>
    <xf numFmtId="0" fontId="0" fillId="37" borderId="14" xfId="0" applyFill="1" applyBorder="1" applyAlignment="1">
      <alignment horizontal="left" vertical="center"/>
    </xf>
    <xf numFmtId="0" fontId="0" fillId="39" borderId="0" xfId="0" applyFill="1" applyBorder="1" applyAlignment="1">
      <alignment horizontal="center" vertical="center"/>
    </xf>
    <xf numFmtId="0" fontId="50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22" fontId="0" fillId="38" borderId="22" xfId="0" applyNumberFormat="1" applyFill="1" applyBorder="1" applyAlignment="1">
      <alignment horizontal="left" vertical="center"/>
    </xf>
    <xf numFmtId="22" fontId="0" fillId="38" borderId="25" xfId="0" applyNumberFormat="1" applyFill="1" applyBorder="1" applyAlignment="1">
      <alignment horizontal="left" vertical="center"/>
    </xf>
    <xf numFmtId="166" fontId="0" fillId="36" borderId="22" xfId="0" applyNumberFormat="1" applyFill="1" applyBorder="1" applyAlignment="1">
      <alignment horizontal="left" vertical="center"/>
    </xf>
    <xf numFmtId="166" fontId="0" fillId="36" borderId="25" xfId="0" applyNumberFormat="1" applyFill="1" applyBorder="1" applyAlignment="1">
      <alignment horizontal="left" vertical="center"/>
    </xf>
    <xf numFmtId="171" fontId="0" fillId="36" borderId="22" xfId="0" applyNumberFormat="1" applyFill="1" applyBorder="1" applyAlignment="1">
      <alignment horizontal="left" vertical="center"/>
    </xf>
    <xf numFmtId="171" fontId="0" fillId="36" borderId="25" xfId="0" applyNumberFormat="1" applyFill="1" applyBorder="1" applyAlignment="1">
      <alignment horizontal="left" vertical="center"/>
    </xf>
    <xf numFmtId="22" fontId="0" fillId="36" borderId="22" xfId="0" applyNumberFormat="1" applyFill="1" applyBorder="1" applyAlignment="1">
      <alignment horizontal="left" vertical="center"/>
    </xf>
    <xf numFmtId="22" fontId="0" fillId="36" borderId="25" xfId="0" applyNumberFormat="1" applyFill="1" applyBorder="1" applyAlignment="1">
      <alignment horizontal="left" vertical="center"/>
    </xf>
    <xf numFmtId="166" fontId="0" fillId="35" borderId="22" xfId="0" applyNumberFormat="1" applyFill="1" applyBorder="1" applyAlignment="1">
      <alignment horizontal="left" vertical="center"/>
    </xf>
    <xf numFmtId="166" fontId="0" fillId="35" borderId="25" xfId="0" applyNumberFormat="1" applyFill="1" applyBorder="1" applyAlignment="1">
      <alignment horizontal="left" vertical="center"/>
    </xf>
    <xf numFmtId="167" fontId="0" fillId="36" borderId="22" xfId="0" applyNumberFormat="1" applyFill="1" applyBorder="1" applyAlignment="1">
      <alignment horizontal="left" vertical="center"/>
    </xf>
    <xf numFmtId="167" fontId="0" fillId="36" borderId="25" xfId="0" applyNumberFormat="1" applyFill="1" applyBorder="1" applyAlignment="1">
      <alignment horizontal="left" vertical="center"/>
    </xf>
    <xf numFmtId="0" fontId="0" fillId="37" borderId="22" xfId="0" applyFill="1" applyBorder="1" applyAlignment="1">
      <alignment horizontal="left" vertical="center" wrapText="1"/>
    </xf>
    <xf numFmtId="0" fontId="45" fillId="37" borderId="22" xfId="0" applyFont="1" applyFill="1" applyBorder="1" applyAlignment="1">
      <alignment horizontal="left" vertical="center" wrapText="1"/>
    </xf>
    <xf numFmtId="0" fontId="0" fillId="37" borderId="25" xfId="0" applyFill="1" applyBorder="1" applyAlignment="1">
      <alignment horizontal="left" vertical="center"/>
    </xf>
    <xf numFmtId="0" fontId="43" fillId="12" borderId="31" xfId="0" applyFont="1" applyFill="1" applyBorder="1" applyAlignment="1">
      <alignment horizontal="center" vertical="center" wrapText="1"/>
    </xf>
    <xf numFmtId="0" fontId="43" fillId="12" borderId="15" xfId="0" applyFont="1" applyFill="1" applyBorder="1" applyAlignment="1">
      <alignment horizontal="center" vertical="center" wrapText="1"/>
    </xf>
    <xf numFmtId="0" fontId="43" fillId="12" borderId="10" xfId="0" applyFont="1" applyFill="1" applyBorder="1" applyAlignment="1">
      <alignment horizontal="center" vertical="center" wrapText="1"/>
    </xf>
    <xf numFmtId="166" fontId="0" fillId="33" borderId="42" xfId="0" applyNumberFormat="1" applyFill="1" applyBorder="1" applyAlignment="1">
      <alignment horizontal="center" vertical="center"/>
    </xf>
    <xf numFmtId="166" fontId="0" fillId="33" borderId="33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left" vertical="center"/>
    </xf>
    <xf numFmtId="0" fontId="0" fillId="34" borderId="42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3" fillId="12" borderId="10" xfId="0" applyFont="1" applyFill="1" applyBorder="1" applyAlignment="1">
      <alignment horizontal="center" vertical="center"/>
    </xf>
    <xf numFmtId="22" fontId="0" fillId="33" borderId="22" xfId="0" applyNumberFormat="1" applyFill="1" applyBorder="1" applyAlignment="1">
      <alignment horizontal="center" vertical="center"/>
    </xf>
    <xf numFmtId="22" fontId="0" fillId="33" borderId="25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171" fontId="0" fillId="33" borderId="22" xfId="0" applyNumberFormat="1" applyFill="1" applyBorder="1" applyAlignment="1">
      <alignment horizontal="center" vertical="center"/>
    </xf>
    <xf numFmtId="171" fontId="0" fillId="33" borderId="25" xfId="0" applyNumberFormat="1" applyFill="1" applyBorder="1" applyAlignment="1">
      <alignment horizontal="center" vertical="center"/>
    </xf>
    <xf numFmtId="0" fontId="0" fillId="12" borderId="34" xfId="0" applyFont="1" applyFill="1" applyBorder="1" applyAlignment="1">
      <alignment horizontal="right" vertical="center" wrapText="1"/>
    </xf>
    <xf numFmtId="0" fontId="0" fillId="12" borderId="30" xfId="0" applyFont="1" applyFill="1" applyBorder="1" applyAlignment="1">
      <alignment horizontal="right" vertical="center" wrapText="1"/>
    </xf>
    <xf numFmtId="0" fontId="0" fillId="12" borderId="36" xfId="0" applyFont="1" applyFill="1" applyBorder="1" applyAlignment="1">
      <alignment horizontal="right" vertical="center" wrapText="1"/>
    </xf>
    <xf numFmtId="0" fontId="0" fillId="12" borderId="37" xfId="0" applyFont="1" applyFill="1" applyBorder="1" applyAlignment="1">
      <alignment horizontal="right" vertical="center" wrapText="1"/>
    </xf>
    <xf numFmtId="166" fontId="0" fillId="33" borderId="22" xfId="0" applyNumberFormat="1" applyFill="1" applyBorder="1" applyAlignment="1">
      <alignment horizontal="center" vertical="center"/>
    </xf>
    <xf numFmtId="166" fontId="0" fillId="33" borderId="25" xfId="0" applyNumberFormat="1" applyFill="1" applyBorder="1" applyAlignment="1">
      <alignment horizontal="center" vertical="center"/>
    </xf>
    <xf numFmtId="0" fontId="49" fillId="0" borderId="46" xfId="0" applyFont="1" applyBorder="1" applyAlignment="1">
      <alignment horizontal="center" vertical="center" wrapText="1"/>
    </xf>
    <xf numFmtId="22" fontId="0" fillId="34" borderId="22" xfId="0" applyNumberFormat="1" applyFill="1" applyBorder="1" applyAlignment="1">
      <alignment horizontal="center" vertical="center"/>
    </xf>
    <xf numFmtId="22" fontId="0" fillId="34" borderId="25" xfId="0" applyNumberForma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right" vertical="center" wrapText="1"/>
    </xf>
    <xf numFmtId="0" fontId="0" fillId="34" borderId="15" xfId="0" applyFill="1" applyBorder="1" applyAlignment="1">
      <alignment horizontal="left" vertical="center"/>
    </xf>
    <xf numFmtId="0" fontId="0" fillId="34" borderId="28" xfId="0" applyFill="1" applyBorder="1" applyAlignment="1">
      <alignment horizontal="left" vertical="center"/>
    </xf>
    <xf numFmtId="0" fontId="0" fillId="34" borderId="35" xfId="0" applyFill="1" applyBorder="1" applyAlignment="1">
      <alignment horizontal="left" vertical="center"/>
    </xf>
    <xf numFmtId="166" fontId="0" fillId="12" borderId="22" xfId="0" applyNumberFormat="1" applyFill="1" applyBorder="1" applyAlignment="1">
      <alignment horizontal="center" vertical="center"/>
    </xf>
    <xf numFmtId="166" fontId="0" fillId="12" borderId="25" xfId="0" applyNumberFormat="1" applyFill="1" applyBorder="1" applyAlignment="1">
      <alignment horizontal="center" vertical="center"/>
    </xf>
    <xf numFmtId="0" fontId="50" fillId="0" borderId="46" xfId="0" applyFont="1" applyBorder="1" applyAlignment="1" quotePrefix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06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Q101" sqref="Q101"/>
    </sheetView>
  </sheetViews>
  <sheetFormatPr defaultColWidth="11.421875" defaultRowHeight="15"/>
  <cols>
    <col min="1" max="1" width="4.140625" style="20" bestFit="1" customWidth="1"/>
    <col min="2" max="2" width="39.140625" style="1" customWidth="1"/>
    <col min="3" max="3" width="6.00390625" style="1" customWidth="1"/>
    <col min="4" max="4" width="8.7109375" style="1" bestFit="1" customWidth="1"/>
    <col min="5" max="5" width="11.00390625" style="1" bestFit="1" customWidth="1"/>
    <col min="6" max="7" width="10.8515625" style="1" bestFit="1" customWidth="1"/>
    <col min="8" max="8" width="11.7109375" style="1" bestFit="1" customWidth="1"/>
    <col min="9" max="9" width="11.8515625" style="1" customWidth="1"/>
    <col min="10" max="10" width="18.00390625" style="1" hidden="1" customWidth="1"/>
    <col min="11" max="11" width="14.140625" style="1" hidden="1" customWidth="1"/>
    <col min="12" max="12" width="18.00390625" style="2" bestFit="1" customWidth="1"/>
    <col min="13" max="13" width="7.57421875" style="1" bestFit="1" customWidth="1"/>
    <col min="14" max="14" width="6.140625" style="1" bestFit="1" customWidth="1"/>
    <col min="15" max="15" width="10.8515625" style="1" hidden="1" customWidth="1"/>
    <col min="16" max="16" width="10.421875" style="1" hidden="1" customWidth="1"/>
    <col min="17" max="17" width="11.421875" style="1" customWidth="1"/>
    <col min="18" max="18" width="6.421875" style="1" customWidth="1"/>
    <col min="19" max="19" width="11.421875" style="1" customWidth="1"/>
    <col min="20" max="20" width="4.140625" style="1" bestFit="1" customWidth="1"/>
    <col min="21" max="21" width="33.7109375" style="1" bestFit="1" customWidth="1"/>
    <col min="22" max="22" width="11.8515625" style="1" bestFit="1" customWidth="1"/>
    <col min="23" max="23" width="13.28125" style="1" bestFit="1" customWidth="1"/>
    <col min="24" max="16384" width="11.421875" style="1" customWidth="1"/>
  </cols>
  <sheetData>
    <row r="1" ht="15.75" thickBot="1"/>
    <row r="2" spans="2:12" ht="39.75" customHeight="1">
      <c r="B2" s="145" t="s">
        <v>7</v>
      </c>
      <c r="C2" s="146"/>
      <c r="D2" s="147"/>
      <c r="E2" s="147"/>
      <c r="F2" s="147"/>
      <c r="G2" s="147"/>
      <c r="H2" s="147"/>
      <c r="I2" s="147"/>
      <c r="J2" s="147"/>
      <c r="K2" s="147"/>
      <c r="L2" s="148"/>
    </row>
    <row r="3" spans="2:12" ht="21" customHeight="1">
      <c r="B3" s="153" t="s">
        <v>112</v>
      </c>
      <c r="C3" s="154"/>
      <c r="D3" s="155"/>
      <c r="E3" s="155"/>
      <c r="F3" s="155"/>
      <c r="G3" s="155"/>
      <c r="H3" s="155"/>
      <c r="I3" s="155"/>
      <c r="J3" s="155"/>
      <c r="K3" s="155"/>
      <c r="L3" s="156"/>
    </row>
    <row r="4" spans="2:12" ht="15" customHeight="1">
      <c r="B4" s="99" t="s">
        <v>8</v>
      </c>
      <c r="C4" s="100"/>
      <c r="D4" s="157">
        <v>43245.625</v>
      </c>
      <c r="E4" s="158"/>
      <c r="F4" s="122" t="s">
        <v>20</v>
      </c>
      <c r="G4" s="123"/>
      <c r="H4" s="47" t="s">
        <v>14</v>
      </c>
      <c r="I4" s="128" t="s">
        <v>17</v>
      </c>
      <c r="J4" s="129"/>
      <c r="K4" s="129"/>
      <c r="L4" s="130"/>
    </row>
    <row r="5" spans="2:12" ht="15">
      <c r="B5" s="99" t="s">
        <v>9</v>
      </c>
      <c r="C5" s="100"/>
      <c r="D5" s="165">
        <v>4.125</v>
      </c>
      <c r="E5" s="166"/>
      <c r="F5" s="124"/>
      <c r="G5" s="125"/>
      <c r="H5" s="48" t="s">
        <v>15</v>
      </c>
      <c r="I5" s="131" t="s">
        <v>18</v>
      </c>
      <c r="J5" s="96"/>
      <c r="K5" s="96"/>
      <c r="L5" s="132"/>
    </row>
    <row r="6" spans="2:12" ht="15.75" thickBot="1">
      <c r="B6" s="99" t="s">
        <v>10</v>
      </c>
      <c r="C6" s="100"/>
      <c r="D6" s="163">
        <f>D4+(D5)</f>
        <v>43249.75</v>
      </c>
      <c r="E6" s="164"/>
      <c r="F6" s="124"/>
      <c r="G6" s="125"/>
      <c r="H6" s="48" t="s">
        <v>16</v>
      </c>
      <c r="I6" s="131" t="s">
        <v>19</v>
      </c>
      <c r="J6" s="96"/>
      <c r="K6" s="96"/>
      <c r="L6" s="132"/>
    </row>
    <row r="7" spans="2:21" ht="30">
      <c r="B7" s="99" t="s">
        <v>116</v>
      </c>
      <c r="C7" s="100"/>
      <c r="D7" s="159">
        <f>D6-LARGE(L15:L206,1)</f>
        <v>0.09968276946165133</v>
      </c>
      <c r="E7" s="160"/>
      <c r="F7" s="126"/>
      <c r="G7" s="127"/>
      <c r="H7" s="49" t="s">
        <v>92</v>
      </c>
      <c r="I7" s="96" t="s">
        <v>91</v>
      </c>
      <c r="J7" s="135"/>
      <c r="K7" s="135"/>
      <c r="L7" s="136"/>
      <c r="R7" s="36"/>
      <c r="S7" s="116" t="s">
        <v>77</v>
      </c>
      <c r="T7" s="116"/>
      <c r="U7" s="117"/>
    </row>
    <row r="8" spans="2:21" ht="15">
      <c r="B8" s="99" t="s">
        <v>117</v>
      </c>
      <c r="C8" s="100"/>
      <c r="D8" s="167">
        <f>MAX(F15:F206)</f>
        <v>1263.9</v>
      </c>
      <c r="E8" s="168"/>
      <c r="F8" s="124" t="s">
        <v>21</v>
      </c>
      <c r="G8" s="125"/>
      <c r="H8" s="48" t="s">
        <v>14</v>
      </c>
      <c r="I8" s="131" t="s">
        <v>17</v>
      </c>
      <c r="J8" s="96"/>
      <c r="K8" s="96"/>
      <c r="L8" s="132"/>
      <c r="R8" s="37"/>
      <c r="S8" s="118" t="s">
        <v>78</v>
      </c>
      <c r="T8" s="118"/>
      <c r="U8" s="119"/>
    </row>
    <row r="9" spans="2:21" ht="15" customHeight="1">
      <c r="B9" s="99" t="s">
        <v>11</v>
      </c>
      <c r="C9" s="100"/>
      <c r="D9" s="161">
        <f>MAX(F15:F233)/(D5*24)</f>
        <v>12.766666666666667</v>
      </c>
      <c r="E9" s="162"/>
      <c r="F9" s="124"/>
      <c r="G9" s="125"/>
      <c r="H9" s="48" t="s">
        <v>15</v>
      </c>
      <c r="I9" s="131" t="s">
        <v>22</v>
      </c>
      <c r="J9" s="96"/>
      <c r="K9" s="96"/>
      <c r="L9" s="132"/>
      <c r="R9" s="38"/>
      <c r="S9" s="118" t="s">
        <v>79</v>
      </c>
      <c r="T9" s="118"/>
      <c r="U9" s="119"/>
    </row>
    <row r="10" spans="2:21" ht="15">
      <c r="B10" s="99" t="s">
        <v>12</v>
      </c>
      <c r="C10" s="100"/>
      <c r="D10" s="159">
        <f>SUM(I15:I233)</f>
        <v>1.433333333333333</v>
      </c>
      <c r="E10" s="160"/>
      <c r="F10" s="124"/>
      <c r="G10" s="125"/>
      <c r="H10" s="48" t="s">
        <v>93</v>
      </c>
      <c r="I10" s="131" t="s">
        <v>94</v>
      </c>
      <c r="J10" s="96"/>
      <c r="K10" s="96"/>
      <c r="L10" s="132"/>
      <c r="R10" s="39" t="s">
        <v>76</v>
      </c>
      <c r="S10" s="118" t="s">
        <v>80</v>
      </c>
      <c r="T10" s="118"/>
      <c r="U10" s="119"/>
    </row>
    <row r="11" spans="2:21" ht="15.75" thickBot="1">
      <c r="B11" s="113" t="s">
        <v>13</v>
      </c>
      <c r="C11" s="114"/>
      <c r="D11" s="143">
        <f>D5-D10-D7</f>
        <v>2.591983897205016</v>
      </c>
      <c r="E11" s="144"/>
      <c r="F11" s="133"/>
      <c r="G11" s="134"/>
      <c r="H11" s="50" t="s">
        <v>16</v>
      </c>
      <c r="I11" s="149" t="s">
        <v>23</v>
      </c>
      <c r="J11" s="150"/>
      <c r="K11" s="150"/>
      <c r="L11" s="151"/>
      <c r="R11" s="40" t="s">
        <v>76</v>
      </c>
      <c r="S11" s="120" t="s">
        <v>81</v>
      </c>
      <c r="T11" s="120"/>
      <c r="U11" s="121"/>
    </row>
    <row r="12" spans="2:12" ht="15.75" thickBot="1"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</row>
    <row r="13" spans="2:23" ht="15">
      <c r="B13" s="101" t="s">
        <v>3</v>
      </c>
      <c r="C13" s="102"/>
      <c r="D13" s="142" t="s">
        <v>0</v>
      </c>
      <c r="E13" s="142"/>
      <c r="F13" s="142"/>
      <c r="G13" s="142" t="s">
        <v>5</v>
      </c>
      <c r="H13" s="142"/>
      <c r="I13" s="139" t="s">
        <v>6</v>
      </c>
      <c r="J13" s="139" t="s">
        <v>65</v>
      </c>
      <c r="K13" s="140" t="s">
        <v>64</v>
      </c>
      <c r="L13" s="139" t="s">
        <v>4</v>
      </c>
      <c r="N13" s="26"/>
      <c r="O13" s="21" t="s">
        <v>64</v>
      </c>
      <c r="P13" s="21"/>
      <c r="Q13" s="11" t="s">
        <v>0</v>
      </c>
      <c r="S13" s="137"/>
      <c r="T13" s="138"/>
      <c r="U13" s="29" t="s">
        <v>61</v>
      </c>
      <c r="V13" s="29" t="s">
        <v>0</v>
      </c>
      <c r="W13" s="30" t="s">
        <v>41</v>
      </c>
    </row>
    <row r="14" spans="2:23" ht="15">
      <c r="B14" s="103"/>
      <c r="C14" s="104"/>
      <c r="D14" s="51" t="s">
        <v>1</v>
      </c>
      <c r="E14" s="51" t="s">
        <v>74</v>
      </c>
      <c r="F14" s="51" t="s">
        <v>2</v>
      </c>
      <c r="G14" s="51" t="s">
        <v>1</v>
      </c>
      <c r="H14" s="51" t="s">
        <v>2</v>
      </c>
      <c r="I14" s="139"/>
      <c r="J14" s="139"/>
      <c r="K14" s="141"/>
      <c r="L14" s="139"/>
      <c r="N14" s="12" t="s">
        <v>24</v>
      </c>
      <c r="O14" s="33">
        <f>D4</f>
        <v>43245.625</v>
      </c>
      <c r="P14" s="32" t="str">
        <f aca="true" t="shared" si="0" ref="P14:P20">CONCATENATE(DAY(O14),"/",MONTH(O14),"/",YEAR(O14))</f>
        <v>25/5/2018</v>
      </c>
      <c r="Q14" s="27">
        <f aca="true" t="shared" si="1" ref="Q14:Q20">_xlfn.SUMIFS($D$15:$D$233,$K$15:$K$233,P14)</f>
        <v>141.2</v>
      </c>
      <c r="S14" s="12" t="s">
        <v>29</v>
      </c>
      <c r="T14" s="4" t="s">
        <v>46</v>
      </c>
      <c r="U14" s="5" t="str">
        <f aca="true" t="shared" si="2" ref="U14:U28">VLOOKUP($T14,$A$15:$F$233,2,FALSE)</f>
        <v>Strasbourg - Commissariat de Police</v>
      </c>
      <c r="V14" s="5">
        <f aca="true" t="shared" si="3" ref="V14:V28">VLOOKUP($T14,$A$15:$F$233,6,FALSE)</f>
        <v>0</v>
      </c>
      <c r="W14" s="23">
        <f>V14</f>
        <v>0</v>
      </c>
    </row>
    <row r="15" spans="1:23" ht="15.75">
      <c r="A15" s="20" t="s">
        <v>46</v>
      </c>
      <c r="B15" s="105" t="s">
        <v>262</v>
      </c>
      <c r="C15" s="106"/>
      <c r="D15" s="63">
        <f>IF(F15="","",IF(F15&lt;F14,F15,F15-F14))</f>
        <v>0</v>
      </c>
      <c r="E15" s="63">
        <v>0</v>
      </c>
      <c r="F15" s="64">
        <v>0</v>
      </c>
      <c r="G15" s="58">
        <v>23.5</v>
      </c>
      <c r="H15" s="59" t="e">
        <f>IF(F15="","",F15/((L15-$D$4)*24))</f>
        <v>#DIV/0!</v>
      </c>
      <c r="I15" s="60">
        <v>0</v>
      </c>
      <c r="J15" s="67">
        <f>D4</f>
        <v>43245.625</v>
      </c>
      <c r="K15" s="68" t="str">
        <f>CONCATENATE(DAY(J15),"/",MONTH(J15),"/",YEAR(J15))</f>
        <v>25/5/2018</v>
      </c>
      <c r="L15" s="61">
        <f>IF(F15="","",I15+J15)</f>
        <v>43245.625</v>
      </c>
      <c r="N15" s="12" t="s">
        <v>25</v>
      </c>
      <c r="O15" s="33">
        <f aca="true" t="shared" si="4" ref="O15:O20">O14+1</f>
        <v>43246.625</v>
      </c>
      <c r="P15" s="32" t="str">
        <f t="shared" si="0"/>
        <v>26/5/2018</v>
      </c>
      <c r="Q15" s="27">
        <f t="shared" si="1"/>
        <v>323.5</v>
      </c>
      <c r="S15" s="12" t="s">
        <v>31</v>
      </c>
      <c r="T15" s="4" t="s">
        <v>47</v>
      </c>
      <c r="U15" s="5" t="str">
        <f t="shared" si="2"/>
        <v>Cernay - Faubourg de Belfort - Gare SNCF</v>
      </c>
      <c r="V15" s="5">
        <f t="shared" si="3"/>
        <v>107.8</v>
      </c>
      <c r="W15" s="23">
        <f aca="true" t="shared" si="5" ref="W15:W28">V15-V14</f>
        <v>107.8</v>
      </c>
    </row>
    <row r="16" spans="2:23" ht="15">
      <c r="B16" s="96" t="s">
        <v>249</v>
      </c>
      <c r="C16" s="97"/>
      <c r="D16" s="65">
        <f aca="true" t="shared" si="6" ref="D16:D47">IF(F16="","",IF(F16&lt;F15,F16,F16-F15))</f>
        <v>4.49</v>
      </c>
      <c r="E16" s="65">
        <f>_xlfn.SUMIFS($D$15:D16,$K$15:K16,K16)</f>
        <v>4.49</v>
      </c>
      <c r="F16" s="66">
        <v>4.49</v>
      </c>
      <c r="G16" s="54">
        <v>23.5</v>
      </c>
      <c r="H16" s="52">
        <f aca="true" t="shared" si="7" ref="H16:H47">IF(F16="","",F16/((L16-$D$4)*24))</f>
        <v>23.499999996697593</v>
      </c>
      <c r="I16" s="56"/>
      <c r="J16" s="31">
        <f aca="true" t="shared" si="8" ref="J16:J47">IF(F16="","",L15+(D16/(G16*24)))</f>
        <v>43245.63296099291</v>
      </c>
      <c r="K16" s="32" t="str">
        <f aca="true" t="shared" si="9" ref="K16:K47">CONCATENATE(DAY(J16),"/",MONTH(J16),"/",YEAR(J16))</f>
        <v>25/5/2018</v>
      </c>
      <c r="L16" s="57">
        <f aca="true" t="shared" si="10" ref="L16:L47">IF(F16="","",I16+J16)</f>
        <v>43245.63296099291</v>
      </c>
      <c r="N16" s="12" t="s">
        <v>26</v>
      </c>
      <c r="O16" s="33">
        <f t="shared" si="4"/>
        <v>43247.625</v>
      </c>
      <c r="P16" s="32" t="str">
        <f t="shared" si="0"/>
        <v>27/5/2018</v>
      </c>
      <c r="Q16" s="27">
        <f t="shared" si="1"/>
        <v>298.40000000000003</v>
      </c>
      <c r="S16" s="12" t="s">
        <v>32</v>
      </c>
      <c r="T16" s="4" t="s">
        <v>48</v>
      </c>
      <c r="U16" s="5" t="str">
        <f t="shared" si="2"/>
        <v>Rioz</v>
      </c>
      <c r="V16" s="5">
        <f t="shared" si="3"/>
        <v>217.8</v>
      </c>
      <c r="W16" s="23">
        <f t="shared" si="5"/>
        <v>110.00000000000001</v>
      </c>
    </row>
    <row r="17" spans="2:23" ht="15">
      <c r="B17" s="96" t="s">
        <v>250</v>
      </c>
      <c r="C17" s="97"/>
      <c r="D17" s="65">
        <f t="shared" si="6"/>
        <v>22.909999999999997</v>
      </c>
      <c r="E17" s="65">
        <f>_xlfn.SUMIFS($D$15:D17,$K$15:K17,K17)</f>
        <v>27.4</v>
      </c>
      <c r="F17" s="66">
        <v>27.4</v>
      </c>
      <c r="G17" s="54">
        <v>23.5</v>
      </c>
      <c r="H17" s="52">
        <f t="shared" si="7"/>
        <v>23.499999997983124</v>
      </c>
      <c r="I17" s="56"/>
      <c r="J17" s="31">
        <f>IF(F17="","",L16+(D17/(G17*24)))</f>
        <v>43245.67358156029</v>
      </c>
      <c r="K17" s="32" t="str">
        <f t="shared" si="9"/>
        <v>25/5/2018</v>
      </c>
      <c r="L17" s="57">
        <f t="shared" si="10"/>
        <v>43245.67358156029</v>
      </c>
      <c r="M17" s="45"/>
      <c r="N17" s="12" t="s">
        <v>27</v>
      </c>
      <c r="O17" s="33">
        <f t="shared" si="4"/>
        <v>43248.625</v>
      </c>
      <c r="P17" s="32" t="str">
        <f t="shared" si="0"/>
        <v>28/5/2018</v>
      </c>
      <c r="Q17" s="27">
        <f t="shared" si="1"/>
        <v>308.9</v>
      </c>
      <c r="S17" s="12" t="s">
        <v>33</v>
      </c>
      <c r="T17" s="4" t="s">
        <v>49</v>
      </c>
      <c r="U17" s="5" t="str">
        <f t="shared" si="2"/>
        <v>Louhans</v>
      </c>
      <c r="V17" s="5">
        <f t="shared" si="3"/>
        <v>348.2</v>
      </c>
      <c r="W17" s="23">
        <f t="shared" si="5"/>
        <v>130.39999999999998</v>
      </c>
    </row>
    <row r="18" spans="2:23" ht="15">
      <c r="B18" s="96" t="s">
        <v>119</v>
      </c>
      <c r="C18" s="97"/>
      <c r="D18" s="65">
        <f t="shared" si="6"/>
        <v>1.360000000000003</v>
      </c>
      <c r="E18" s="65">
        <f>_xlfn.SUMIFS($D$15:D18,$K$15:K18,K18)</f>
        <v>28.76</v>
      </c>
      <c r="F18" s="66">
        <v>28.76</v>
      </c>
      <c r="G18" s="54">
        <v>23.5</v>
      </c>
      <c r="H18" s="52">
        <f t="shared" si="7"/>
        <v>23.499999999064933</v>
      </c>
      <c r="I18" s="56"/>
      <c r="J18" s="31">
        <f t="shared" si="8"/>
        <v>43245.6759929078</v>
      </c>
      <c r="K18" s="32" t="str">
        <f t="shared" si="9"/>
        <v>25/5/2018</v>
      </c>
      <c r="L18" s="57">
        <f t="shared" si="10"/>
        <v>43245.6759929078</v>
      </c>
      <c r="N18" s="12" t="s">
        <v>28</v>
      </c>
      <c r="O18" s="33">
        <f t="shared" si="4"/>
        <v>43249.625</v>
      </c>
      <c r="P18" s="32" t="str">
        <f t="shared" si="0"/>
        <v>29/5/2018</v>
      </c>
      <c r="Q18" s="27">
        <f t="shared" si="1"/>
        <v>191.9000000000001</v>
      </c>
      <c r="S18" s="12" t="s">
        <v>34</v>
      </c>
      <c r="T18" s="4" t="s">
        <v>50</v>
      </c>
      <c r="U18" s="5" t="str">
        <f t="shared" si="2"/>
        <v>Pontcharra sur Turdine
Bivouac
Citotel - 07.78.43.09.71</v>
      </c>
      <c r="V18" s="5">
        <f t="shared" si="3"/>
        <v>464.7</v>
      </c>
      <c r="W18" s="23">
        <f t="shared" si="5"/>
        <v>116.5</v>
      </c>
    </row>
    <row r="19" spans="2:23" ht="15">
      <c r="B19" s="96" t="s">
        <v>251</v>
      </c>
      <c r="C19" s="97"/>
      <c r="D19" s="65">
        <f t="shared" si="6"/>
        <v>2.719999999999999</v>
      </c>
      <c r="E19" s="65">
        <f>_xlfn.SUMIFS($D$15:D19,$K$15:K19,K19)</f>
        <v>31.48</v>
      </c>
      <c r="F19" s="66">
        <v>31.48</v>
      </c>
      <c r="G19" s="54">
        <v>23.5</v>
      </c>
      <c r="H19" s="52">
        <f t="shared" si="7"/>
        <v>23.49999999788474</v>
      </c>
      <c r="I19" s="56"/>
      <c r="J19" s="31">
        <f t="shared" si="8"/>
        <v>43245.68081560284</v>
      </c>
      <c r="K19" s="32" t="str">
        <f t="shared" si="9"/>
        <v>25/5/2018</v>
      </c>
      <c r="L19" s="57">
        <f t="shared" si="10"/>
        <v>43245.68081560284</v>
      </c>
      <c r="N19" s="12" t="s">
        <v>62</v>
      </c>
      <c r="O19" s="33">
        <f t="shared" si="4"/>
        <v>43250.625</v>
      </c>
      <c r="P19" s="32" t="str">
        <f t="shared" si="0"/>
        <v>30/5/2018</v>
      </c>
      <c r="Q19" s="27">
        <f t="shared" si="1"/>
        <v>0</v>
      </c>
      <c r="S19" s="12" t="s">
        <v>35</v>
      </c>
      <c r="T19" s="4" t="s">
        <v>51</v>
      </c>
      <c r="U19" s="5" t="str">
        <f t="shared" si="2"/>
        <v>Saint-Paulien</v>
      </c>
      <c r="V19" s="5">
        <f t="shared" si="3"/>
        <v>589.1</v>
      </c>
      <c r="W19" s="23">
        <f t="shared" si="5"/>
        <v>124.40000000000003</v>
      </c>
    </row>
    <row r="20" spans="2:23" ht="15.75" thickBot="1">
      <c r="B20" s="96" t="s">
        <v>343</v>
      </c>
      <c r="C20" s="97"/>
      <c r="D20" s="65">
        <f t="shared" si="6"/>
        <v>2.2099999999999973</v>
      </c>
      <c r="E20" s="65">
        <f>_xlfn.SUMIFS($D$15:D20,$K$15:K20,K20)</f>
        <v>33.69</v>
      </c>
      <c r="F20" s="66">
        <v>33.69</v>
      </c>
      <c r="G20" s="54">
        <v>23.5</v>
      </c>
      <c r="H20" s="52">
        <f t="shared" si="7"/>
        <v>22.20903267934497</v>
      </c>
      <c r="I20" s="56">
        <v>0.003472222222222222</v>
      </c>
      <c r="J20" s="31">
        <f t="shared" si="8"/>
        <v>43245.68473404256</v>
      </c>
      <c r="K20" s="32" t="str">
        <f t="shared" si="9"/>
        <v>25/5/2018</v>
      </c>
      <c r="L20" s="57">
        <f t="shared" si="10"/>
        <v>43245.68820626478</v>
      </c>
      <c r="N20" s="13" t="s">
        <v>63</v>
      </c>
      <c r="O20" s="34">
        <f t="shared" si="4"/>
        <v>43251.625</v>
      </c>
      <c r="P20" s="35" t="str">
        <f t="shared" si="0"/>
        <v>31/5/2018</v>
      </c>
      <c r="Q20" s="28">
        <f t="shared" si="1"/>
        <v>0</v>
      </c>
      <c r="S20" s="12" t="s">
        <v>36</v>
      </c>
      <c r="T20" s="4" t="s">
        <v>52</v>
      </c>
      <c r="U20" s="5" t="str">
        <f t="shared" si="2"/>
        <v>Saint Urcize (BPF 15)</v>
      </c>
      <c r="V20" s="5">
        <f t="shared" si="3"/>
        <v>704.3</v>
      </c>
      <c r="W20" s="23">
        <f t="shared" si="5"/>
        <v>115.19999999999993</v>
      </c>
    </row>
    <row r="21" spans="2:23" ht="15.75" thickBot="1">
      <c r="B21" s="96" t="s">
        <v>252</v>
      </c>
      <c r="C21" s="97"/>
      <c r="D21" s="65">
        <f t="shared" si="6"/>
        <v>6.93</v>
      </c>
      <c r="E21" s="65">
        <f>_xlfn.SUMIFS($D$15:D21,$K$15:K21,K21)</f>
        <v>40.62</v>
      </c>
      <c r="F21" s="66">
        <v>40.62</v>
      </c>
      <c r="G21" s="54">
        <v>23.5</v>
      </c>
      <c r="H21" s="52">
        <f t="shared" si="7"/>
        <v>22.41914901833301</v>
      </c>
      <c r="I21" s="56"/>
      <c r="J21" s="31">
        <f t="shared" si="8"/>
        <v>43245.70049349882</v>
      </c>
      <c r="K21" s="32" t="str">
        <f t="shared" si="9"/>
        <v>25/5/2018</v>
      </c>
      <c r="L21" s="57">
        <f t="shared" si="10"/>
        <v>43245.70049349882</v>
      </c>
      <c r="S21" s="12" t="s">
        <v>37</v>
      </c>
      <c r="T21" s="4" t="s">
        <v>53</v>
      </c>
      <c r="U21" s="5" t="str">
        <f t="shared" si="2"/>
        <v>Figeac (BPF 46)</v>
      </c>
      <c r="V21" s="5">
        <f t="shared" si="3"/>
        <v>834.8</v>
      </c>
      <c r="W21" s="23">
        <f t="shared" si="5"/>
        <v>130.5</v>
      </c>
    </row>
    <row r="22" spans="2:23" ht="15">
      <c r="B22" s="96" t="s">
        <v>253</v>
      </c>
      <c r="C22" s="97"/>
      <c r="D22" s="65">
        <f t="shared" si="6"/>
        <v>2.4100000000000037</v>
      </c>
      <c r="E22" s="65">
        <f>_xlfn.SUMIFS($D$15:D22,$K$15:K22,K22)</f>
        <v>43.03</v>
      </c>
      <c r="F22" s="66">
        <v>43.03</v>
      </c>
      <c r="G22" s="54">
        <v>23.5</v>
      </c>
      <c r="H22" s="52">
        <f t="shared" si="7"/>
        <v>22.477049605201806</v>
      </c>
      <c r="I22" s="56"/>
      <c r="J22" s="31">
        <f t="shared" si="8"/>
        <v>43245.704766548464</v>
      </c>
      <c r="K22" s="32" t="str">
        <f t="shared" si="9"/>
        <v>25/5/2018</v>
      </c>
      <c r="L22" s="57">
        <f t="shared" si="10"/>
        <v>43245.704766548464</v>
      </c>
      <c r="N22" s="36" t="s">
        <v>82</v>
      </c>
      <c r="O22" s="41"/>
      <c r="P22" s="41"/>
      <c r="Q22" s="43">
        <f>COUNTIF($B$15:$B$206,CONCATENATE("*",N22,"*"))</f>
        <v>11</v>
      </c>
      <c r="S22" s="12" t="s">
        <v>38</v>
      </c>
      <c r="T22" s="4" t="s">
        <v>54</v>
      </c>
      <c r="U22" s="5" t="str">
        <f t="shared" si="2"/>
        <v>Auvillar (BPF 82)</v>
      </c>
      <c r="V22" s="5">
        <f t="shared" si="3"/>
        <v>982.9</v>
      </c>
      <c r="W22" s="23">
        <f t="shared" si="5"/>
        <v>148.10000000000002</v>
      </c>
    </row>
    <row r="23" spans="2:23" ht="15.75" thickBot="1">
      <c r="B23" s="96" t="s">
        <v>254</v>
      </c>
      <c r="C23" s="97"/>
      <c r="D23" s="65">
        <f t="shared" si="6"/>
        <v>2.5</v>
      </c>
      <c r="E23" s="65">
        <f>_xlfn.SUMIFS($D$15:D23,$K$15:K23,K23)</f>
        <v>45.53</v>
      </c>
      <c r="F23" s="66">
        <v>45.53</v>
      </c>
      <c r="G23" s="54">
        <v>23.5</v>
      </c>
      <c r="H23" s="52">
        <f t="shared" si="7"/>
        <v>22.530902327214655</v>
      </c>
      <c r="I23" s="56"/>
      <c r="J23" s="31">
        <f t="shared" si="8"/>
        <v>43245.709199172576</v>
      </c>
      <c r="K23" s="32" t="str">
        <f t="shared" si="9"/>
        <v>25/5/2018</v>
      </c>
      <c r="L23" s="57">
        <f t="shared" si="10"/>
        <v>43245.709199172576</v>
      </c>
      <c r="N23" s="13" t="s">
        <v>83</v>
      </c>
      <c r="O23" s="42"/>
      <c r="P23" s="42"/>
      <c r="Q23" s="14">
        <f>COUNTIF($B$15:$B$206,CONCATENATE("*",N23,"*"))</f>
        <v>0</v>
      </c>
      <c r="S23" s="12" t="s">
        <v>39</v>
      </c>
      <c r="T23" s="4" t="s">
        <v>55</v>
      </c>
      <c r="U23" s="5" t="str">
        <f t="shared" si="2"/>
        <v>Hagetmau (BPF 40)</v>
      </c>
      <c r="V23" s="5">
        <f t="shared" si="3"/>
        <v>1143</v>
      </c>
      <c r="W23" s="23">
        <f t="shared" si="5"/>
        <v>160.10000000000002</v>
      </c>
    </row>
    <row r="24" spans="2:23" ht="15">
      <c r="B24" s="96" t="s">
        <v>120</v>
      </c>
      <c r="C24" s="97"/>
      <c r="D24" s="65">
        <f t="shared" si="6"/>
        <v>5.509999999999998</v>
      </c>
      <c r="E24" s="65">
        <f>_xlfn.SUMIFS($D$15:D24,$K$15:K24,K24)</f>
        <v>51.04</v>
      </c>
      <c r="F24" s="66">
        <v>51.04</v>
      </c>
      <c r="G24" s="54">
        <v>23.5</v>
      </c>
      <c r="H24" s="52">
        <f t="shared" si="7"/>
        <v>22.631655084343105</v>
      </c>
      <c r="I24" s="56"/>
      <c r="J24" s="31">
        <f t="shared" si="8"/>
        <v>43245.71896867612</v>
      </c>
      <c r="K24" s="32" t="str">
        <f t="shared" si="9"/>
        <v>25/5/2018</v>
      </c>
      <c r="L24" s="57">
        <f t="shared" si="10"/>
        <v>43245.71896867612</v>
      </c>
      <c r="S24" s="12" t="s">
        <v>40</v>
      </c>
      <c r="T24" s="4" t="s">
        <v>56</v>
      </c>
      <c r="U24" s="5" t="str">
        <f t="shared" si="2"/>
        <v>Hendaye</v>
      </c>
      <c r="V24" s="5">
        <f t="shared" si="3"/>
        <v>1263.9</v>
      </c>
      <c r="W24" s="23">
        <f t="shared" si="5"/>
        <v>120.90000000000009</v>
      </c>
    </row>
    <row r="25" spans="2:23" ht="15">
      <c r="B25" s="96" t="s">
        <v>255</v>
      </c>
      <c r="C25" s="97"/>
      <c r="D25" s="65">
        <f t="shared" si="6"/>
        <v>9.869999999999997</v>
      </c>
      <c r="E25" s="65">
        <f>_xlfn.SUMIFS($D$15:D25,$K$15:K25,K25)</f>
        <v>60.91</v>
      </c>
      <c r="F25" s="66">
        <v>60.91</v>
      </c>
      <c r="G25" s="54">
        <v>23.5</v>
      </c>
      <c r="H25" s="52">
        <f t="shared" si="7"/>
        <v>22.767980700769733</v>
      </c>
      <c r="I25" s="56"/>
      <c r="J25" s="31">
        <f t="shared" si="8"/>
        <v>43245.73646867612</v>
      </c>
      <c r="K25" s="32" t="str">
        <f t="shared" si="9"/>
        <v>25/5/2018</v>
      </c>
      <c r="L25" s="57">
        <f t="shared" si="10"/>
        <v>43245.73646867612</v>
      </c>
      <c r="S25" s="12" t="s">
        <v>42</v>
      </c>
      <c r="T25" s="4" t="s">
        <v>57</v>
      </c>
      <c r="U25" s="5" t="e">
        <f t="shared" si="2"/>
        <v>#N/A</v>
      </c>
      <c r="V25" s="5" t="e">
        <f t="shared" si="3"/>
        <v>#N/A</v>
      </c>
      <c r="W25" s="23" t="e">
        <f t="shared" si="5"/>
        <v>#N/A</v>
      </c>
    </row>
    <row r="26" spans="1:23" ht="15">
      <c r="A26" s="46"/>
      <c r="B26" s="96" t="s">
        <v>121</v>
      </c>
      <c r="C26" s="97"/>
      <c r="D26" s="65">
        <f t="shared" si="6"/>
        <v>7.38000000000001</v>
      </c>
      <c r="E26" s="65">
        <f>_xlfn.SUMIFS($D$15:D26,$K$15:K26,K26)</f>
        <v>68.29</v>
      </c>
      <c r="F26" s="66">
        <v>68.29</v>
      </c>
      <c r="G26" s="54">
        <v>23.5</v>
      </c>
      <c r="H26" s="52">
        <f t="shared" si="7"/>
        <v>22.84488362792154</v>
      </c>
      <c r="I26" s="56"/>
      <c r="J26" s="31">
        <f t="shared" si="8"/>
        <v>43245.7495537825</v>
      </c>
      <c r="K26" s="32" t="str">
        <f t="shared" si="9"/>
        <v>25/5/2018</v>
      </c>
      <c r="L26" s="57">
        <f t="shared" si="10"/>
        <v>43245.7495537825</v>
      </c>
      <c r="M26" s="45"/>
      <c r="S26" s="12" t="s">
        <v>43</v>
      </c>
      <c r="T26" s="4" t="s">
        <v>58</v>
      </c>
      <c r="U26" s="5" t="e">
        <f t="shared" si="2"/>
        <v>#N/A</v>
      </c>
      <c r="V26" s="5" t="e">
        <f t="shared" si="3"/>
        <v>#N/A</v>
      </c>
      <c r="W26" s="23" t="e">
        <f t="shared" si="5"/>
        <v>#N/A</v>
      </c>
    </row>
    <row r="27" spans="1:23" ht="15">
      <c r="A27" s="46"/>
      <c r="B27" s="96" t="s">
        <v>256</v>
      </c>
      <c r="C27" s="97"/>
      <c r="D27" s="65">
        <f t="shared" si="6"/>
        <v>2.75</v>
      </c>
      <c r="E27" s="65">
        <f>_xlfn.SUMIFS($D$15:D27,$K$15:K27,K27)</f>
        <v>71.04</v>
      </c>
      <c r="F27" s="66">
        <v>71.04</v>
      </c>
      <c r="G27" s="54">
        <v>23.5</v>
      </c>
      <c r="H27" s="52">
        <f t="shared" si="7"/>
        <v>22.86956323308023</v>
      </c>
      <c r="I27" s="56"/>
      <c r="J27" s="31">
        <f t="shared" si="8"/>
        <v>43245.754429669025</v>
      </c>
      <c r="K27" s="32" t="str">
        <f t="shared" si="9"/>
        <v>25/5/2018</v>
      </c>
      <c r="L27" s="57">
        <f t="shared" si="10"/>
        <v>43245.754429669025</v>
      </c>
      <c r="M27" s="45"/>
      <c r="S27" s="12" t="s">
        <v>44</v>
      </c>
      <c r="T27" s="4" t="s">
        <v>59</v>
      </c>
      <c r="U27" s="5" t="e">
        <f t="shared" si="2"/>
        <v>#N/A</v>
      </c>
      <c r="V27" s="5" t="e">
        <f t="shared" si="3"/>
        <v>#N/A</v>
      </c>
      <c r="W27" s="23" t="e">
        <f t="shared" si="5"/>
        <v>#N/A</v>
      </c>
    </row>
    <row r="28" spans="1:23" ht="15">
      <c r="A28" s="46"/>
      <c r="B28" s="96" t="s">
        <v>257</v>
      </c>
      <c r="C28" s="97"/>
      <c r="D28" s="65">
        <f t="shared" si="6"/>
        <v>3.8900000000000006</v>
      </c>
      <c r="E28" s="65">
        <f>_xlfn.SUMIFS($D$15:D28,$K$15:K28,K28)</f>
        <v>74.93</v>
      </c>
      <c r="F28" s="66">
        <v>74.93</v>
      </c>
      <c r="G28" s="54">
        <v>23.5</v>
      </c>
      <c r="H28" s="52">
        <f t="shared" si="7"/>
        <v>22.9014588268257</v>
      </c>
      <c r="I28" s="56"/>
      <c r="J28" s="31">
        <f t="shared" si="8"/>
        <v>43245.761326832144</v>
      </c>
      <c r="K28" s="32" t="str">
        <f t="shared" si="9"/>
        <v>25/5/2018</v>
      </c>
      <c r="L28" s="57">
        <f t="shared" si="10"/>
        <v>43245.761326832144</v>
      </c>
      <c r="M28" s="45"/>
      <c r="S28" s="12" t="s">
        <v>45</v>
      </c>
      <c r="T28" s="4" t="s">
        <v>60</v>
      </c>
      <c r="U28" s="5" t="e">
        <f t="shared" si="2"/>
        <v>#N/A</v>
      </c>
      <c r="V28" s="5" t="e">
        <f t="shared" si="3"/>
        <v>#N/A</v>
      </c>
      <c r="W28" s="23" t="e">
        <f t="shared" si="5"/>
        <v>#N/A</v>
      </c>
    </row>
    <row r="29" spans="1:13" ht="15">
      <c r="A29" s="46"/>
      <c r="B29" s="96" t="s">
        <v>258</v>
      </c>
      <c r="C29" s="97"/>
      <c r="D29" s="65">
        <f t="shared" si="6"/>
        <v>4.319999999999993</v>
      </c>
      <c r="E29" s="65">
        <f>_xlfn.SUMIFS($D$15:D29,$K$15:K29,K29)</f>
        <v>79.25</v>
      </c>
      <c r="F29" s="66">
        <v>79.25</v>
      </c>
      <c r="G29" s="54">
        <v>23.5</v>
      </c>
      <c r="H29" s="52">
        <f t="shared" si="7"/>
        <v>22.93329912887286</v>
      </c>
      <c r="I29" s="56"/>
      <c r="J29" s="31">
        <f t="shared" si="8"/>
        <v>43245.76898640661</v>
      </c>
      <c r="K29" s="32" t="str">
        <f t="shared" si="9"/>
        <v>25/5/2018</v>
      </c>
      <c r="L29" s="57">
        <f t="shared" si="10"/>
        <v>43245.76898640661</v>
      </c>
      <c r="M29" s="45"/>
    </row>
    <row r="30" spans="2:12" ht="15">
      <c r="B30" s="96" t="s">
        <v>122</v>
      </c>
      <c r="C30" s="97"/>
      <c r="D30" s="65">
        <f t="shared" si="6"/>
        <v>3.489999999999995</v>
      </c>
      <c r="E30" s="65">
        <f>_xlfn.SUMIFS($D$15:D30,$K$15:K30,K30)</f>
        <v>82.74</v>
      </c>
      <c r="F30" s="66">
        <v>82.74</v>
      </c>
      <c r="G30" s="54">
        <v>23.5</v>
      </c>
      <c r="H30" s="52">
        <f t="shared" si="7"/>
        <v>22.956650073038222</v>
      </c>
      <c r="I30" s="56"/>
      <c r="J30" s="31">
        <f t="shared" si="8"/>
        <v>43245.775174349874</v>
      </c>
      <c r="K30" s="32" t="str">
        <f t="shared" si="9"/>
        <v>25/5/2018</v>
      </c>
      <c r="L30" s="57">
        <f t="shared" si="10"/>
        <v>43245.775174349874</v>
      </c>
    </row>
    <row r="31" spans="2:12" ht="15">
      <c r="B31" s="96" t="s">
        <v>123</v>
      </c>
      <c r="C31" s="97"/>
      <c r="D31" s="65">
        <f t="shared" si="6"/>
        <v>9.240000000000009</v>
      </c>
      <c r="E31" s="65">
        <f>_xlfn.SUMIFS($D$15:D31,$K$15:K31,K31)</f>
        <v>91.98</v>
      </c>
      <c r="F31" s="66">
        <v>91.98</v>
      </c>
      <c r="G31" s="54">
        <v>23.5</v>
      </c>
      <c r="H31" s="52">
        <f t="shared" si="7"/>
        <v>23.01009527686831</v>
      </c>
      <c r="I31" s="56"/>
      <c r="J31" s="31">
        <f t="shared" si="8"/>
        <v>43245.79155732859</v>
      </c>
      <c r="K31" s="32" t="str">
        <f t="shared" si="9"/>
        <v>25/5/2018</v>
      </c>
      <c r="L31" s="57">
        <f t="shared" si="10"/>
        <v>43245.79155732859</v>
      </c>
    </row>
    <row r="32" spans="2:12" ht="15">
      <c r="B32" s="96" t="s">
        <v>259</v>
      </c>
      <c r="C32" s="97"/>
      <c r="D32" s="65">
        <f t="shared" si="6"/>
        <v>5.349999999999994</v>
      </c>
      <c r="E32" s="65">
        <f>_xlfn.SUMIFS($D$15:D32,$K$15:K32,K32)</f>
        <v>97.33</v>
      </c>
      <c r="F32" s="66">
        <v>97.33</v>
      </c>
      <c r="G32" s="54">
        <v>23.5</v>
      </c>
      <c r="H32" s="52">
        <f t="shared" si="7"/>
        <v>23.036493043933362</v>
      </c>
      <c r="I32" s="56"/>
      <c r="J32" s="31">
        <f t="shared" si="8"/>
        <v>43245.801043144194</v>
      </c>
      <c r="K32" s="32" t="str">
        <f t="shared" si="9"/>
        <v>25/5/2018</v>
      </c>
      <c r="L32" s="57">
        <f t="shared" si="10"/>
        <v>43245.801043144194</v>
      </c>
    </row>
    <row r="33" spans="2:12" ht="15">
      <c r="B33" s="96" t="s">
        <v>260</v>
      </c>
      <c r="C33" s="97"/>
      <c r="D33" s="65">
        <f t="shared" si="6"/>
        <v>5.469999999999999</v>
      </c>
      <c r="E33" s="65">
        <f>_xlfn.SUMIFS($D$15:D33,$K$15:K33,K33)</f>
        <v>102.8</v>
      </c>
      <c r="F33" s="66">
        <v>102.8</v>
      </c>
      <c r="G33" s="54">
        <v>23.5</v>
      </c>
      <c r="H33" s="52">
        <f t="shared" si="7"/>
        <v>23.06069525249328</v>
      </c>
      <c r="I33" s="56"/>
      <c r="J33" s="31">
        <f t="shared" si="8"/>
        <v>43245.810741725756</v>
      </c>
      <c r="K33" s="32" t="str">
        <f t="shared" si="9"/>
        <v>25/5/2018</v>
      </c>
      <c r="L33" s="57">
        <f t="shared" si="10"/>
        <v>43245.810741725756</v>
      </c>
    </row>
    <row r="34" spans="1:12" ht="15.75">
      <c r="A34" s="20" t="s">
        <v>47</v>
      </c>
      <c r="B34" s="105" t="s">
        <v>261</v>
      </c>
      <c r="C34" s="106"/>
      <c r="D34" s="63">
        <f t="shared" si="6"/>
        <v>5</v>
      </c>
      <c r="E34" s="63">
        <f>_xlfn.SUMIFS($D$15:D34,$K$15:K34,K34)</f>
        <v>107.8</v>
      </c>
      <c r="F34" s="64">
        <v>107.8</v>
      </c>
      <c r="G34" s="58">
        <v>23.5</v>
      </c>
      <c r="H34" s="59">
        <f t="shared" si="7"/>
        <v>22.285462943526117</v>
      </c>
      <c r="I34" s="60">
        <v>0.006944444444444444</v>
      </c>
      <c r="J34" s="67">
        <f t="shared" si="8"/>
        <v>43245.819606973986</v>
      </c>
      <c r="K34" s="68" t="str">
        <f t="shared" si="9"/>
        <v>25/5/2018</v>
      </c>
      <c r="L34" s="61">
        <f t="shared" si="10"/>
        <v>43245.82655141843</v>
      </c>
    </row>
    <row r="35" spans="2:12" ht="15">
      <c r="B35" s="96" t="s">
        <v>263</v>
      </c>
      <c r="C35" s="97"/>
      <c r="D35" s="65">
        <f t="shared" si="6"/>
        <v>5</v>
      </c>
      <c r="E35" s="65">
        <f>_xlfn.SUMIFS($D$15:D35,$K$15:K35,K35)</f>
        <v>112.8</v>
      </c>
      <c r="F35" s="66">
        <v>112.8</v>
      </c>
      <c r="G35" s="54">
        <v>23.5</v>
      </c>
      <c r="H35" s="52">
        <f t="shared" si="7"/>
        <v>22.336633663932744</v>
      </c>
      <c r="I35" s="56"/>
      <c r="J35" s="31">
        <f t="shared" si="8"/>
        <v>43245.83541666666</v>
      </c>
      <c r="K35" s="32" t="str">
        <f t="shared" si="9"/>
        <v>25/5/2018</v>
      </c>
      <c r="L35" s="57">
        <f t="shared" si="10"/>
        <v>43245.83541666666</v>
      </c>
    </row>
    <row r="36" spans="2:12" ht="15">
      <c r="B36" s="96" t="s">
        <v>264</v>
      </c>
      <c r="C36" s="97"/>
      <c r="D36" s="65">
        <f t="shared" si="6"/>
        <v>2</v>
      </c>
      <c r="E36" s="65">
        <f>_xlfn.SUMIFS($D$15:D36,$K$15:K36,K36)</f>
        <v>114.8</v>
      </c>
      <c r="F36" s="66">
        <v>114.8</v>
      </c>
      <c r="G36" s="54">
        <v>23.5</v>
      </c>
      <c r="H36" s="52">
        <f t="shared" si="7"/>
        <v>22.35591464766493</v>
      </c>
      <c r="I36" s="56"/>
      <c r="J36" s="31">
        <f t="shared" si="8"/>
        <v>43245.83896276595</v>
      </c>
      <c r="K36" s="32" t="str">
        <f t="shared" si="9"/>
        <v>25/5/2018</v>
      </c>
      <c r="L36" s="57">
        <f t="shared" si="10"/>
        <v>43245.83896276595</v>
      </c>
    </row>
    <row r="37" spans="2:12" ht="15">
      <c r="B37" s="96" t="s">
        <v>124</v>
      </c>
      <c r="C37" s="97"/>
      <c r="D37" s="65">
        <f t="shared" si="6"/>
        <v>3.5</v>
      </c>
      <c r="E37" s="65">
        <f>_xlfn.SUMIFS($D$15:D37,$K$15:K37,K37)</f>
        <v>118.3</v>
      </c>
      <c r="F37" s="66">
        <v>118.3</v>
      </c>
      <c r="G37" s="54">
        <v>23.5</v>
      </c>
      <c r="H37" s="52">
        <f t="shared" si="7"/>
        <v>22.388161869198886</v>
      </c>
      <c r="I37" s="56"/>
      <c r="J37" s="31">
        <f t="shared" si="8"/>
        <v>43245.84516843971</v>
      </c>
      <c r="K37" s="32" t="str">
        <f t="shared" si="9"/>
        <v>25/5/2018</v>
      </c>
      <c r="L37" s="57">
        <f t="shared" si="10"/>
        <v>43245.84516843971</v>
      </c>
    </row>
    <row r="38" spans="2:12" ht="15">
      <c r="B38" s="96" t="s">
        <v>265</v>
      </c>
      <c r="C38" s="97"/>
      <c r="D38" s="65">
        <f t="shared" si="6"/>
        <v>4.5</v>
      </c>
      <c r="E38" s="65">
        <f>_xlfn.SUMIFS($D$15:D38,$K$15:K38,K38)</f>
        <v>122.8</v>
      </c>
      <c r="F38" s="66">
        <v>122.8</v>
      </c>
      <c r="G38" s="54">
        <v>23.5</v>
      </c>
      <c r="H38" s="52">
        <f t="shared" si="7"/>
        <v>22.427044881154092</v>
      </c>
      <c r="I38" s="56"/>
      <c r="J38" s="31">
        <f t="shared" si="8"/>
        <v>43245.853147163114</v>
      </c>
      <c r="K38" s="32" t="str">
        <f t="shared" si="9"/>
        <v>25/5/2018</v>
      </c>
      <c r="L38" s="57">
        <f t="shared" si="10"/>
        <v>43245.853147163114</v>
      </c>
    </row>
    <row r="39" spans="2:12" ht="15">
      <c r="B39" s="96" t="s">
        <v>125</v>
      </c>
      <c r="C39" s="97"/>
      <c r="D39" s="65">
        <f t="shared" si="6"/>
        <v>3.9000000000000057</v>
      </c>
      <c r="E39" s="65">
        <f>_xlfn.SUMIFS($D$15:D39,$K$15:K39,K39)</f>
        <v>126.7</v>
      </c>
      <c r="F39" s="66">
        <v>126.7</v>
      </c>
      <c r="G39" s="54">
        <v>23.5</v>
      </c>
      <c r="H39" s="52">
        <f t="shared" si="7"/>
        <v>22.458608335593038</v>
      </c>
      <c r="I39" s="56"/>
      <c r="J39" s="31">
        <f t="shared" si="8"/>
        <v>43245.86006205673</v>
      </c>
      <c r="K39" s="32" t="str">
        <f t="shared" si="9"/>
        <v>25/5/2018</v>
      </c>
      <c r="L39" s="57">
        <f t="shared" si="10"/>
        <v>43245.86006205673</v>
      </c>
    </row>
    <row r="40" spans="2:12" ht="15">
      <c r="B40" s="96" t="s">
        <v>266</v>
      </c>
      <c r="C40" s="97"/>
      <c r="D40" s="65">
        <f t="shared" si="6"/>
        <v>8.700000000000003</v>
      </c>
      <c r="E40" s="65">
        <f>_xlfn.SUMIFS($D$15:D40,$K$15:K40,K40)</f>
        <v>135.4</v>
      </c>
      <c r="F40" s="66">
        <v>135.4</v>
      </c>
      <c r="G40" s="54">
        <v>23.5</v>
      </c>
      <c r="H40" s="52">
        <f t="shared" si="7"/>
        <v>22.522739338904262</v>
      </c>
      <c r="I40" s="56"/>
      <c r="J40" s="31">
        <f t="shared" si="8"/>
        <v>43245.875487588644</v>
      </c>
      <c r="K40" s="32" t="str">
        <f t="shared" si="9"/>
        <v>25/5/2018</v>
      </c>
      <c r="L40" s="57">
        <f t="shared" si="10"/>
        <v>43245.875487588644</v>
      </c>
    </row>
    <row r="41" spans="2:12" ht="30" customHeight="1">
      <c r="B41" s="169" t="s">
        <v>344</v>
      </c>
      <c r="C41" s="97"/>
      <c r="D41" s="65">
        <f t="shared" si="6"/>
        <v>5.799999999999983</v>
      </c>
      <c r="E41" s="65">
        <f>_xlfn.SUMIFS($D$15:D41,$K$15:K41,K41)</f>
        <v>141.2</v>
      </c>
      <c r="F41" s="66">
        <v>141.2</v>
      </c>
      <c r="G41" s="54">
        <v>23.5</v>
      </c>
      <c r="H41" s="52">
        <f t="shared" si="7"/>
        <v>10.854432450242216</v>
      </c>
      <c r="I41" s="56">
        <v>0.28125</v>
      </c>
      <c r="J41" s="31">
        <f t="shared" si="8"/>
        <v>43245.88577127659</v>
      </c>
      <c r="K41" s="32" t="str">
        <f t="shared" si="9"/>
        <v>25/5/2018</v>
      </c>
      <c r="L41" s="57">
        <f t="shared" si="10"/>
        <v>43246.16702127659</v>
      </c>
    </row>
    <row r="42" spans="2:13" ht="15">
      <c r="B42" s="96" t="s">
        <v>126</v>
      </c>
      <c r="C42" s="97"/>
      <c r="D42" s="65">
        <f t="shared" si="6"/>
        <v>3.9000000000000057</v>
      </c>
      <c r="E42" s="65">
        <f>_xlfn.SUMIFS($D$15:D42,$K$15:K42,K42)</f>
        <v>3.9000000000000057</v>
      </c>
      <c r="F42" s="66">
        <v>145.1</v>
      </c>
      <c r="G42" s="54">
        <v>19.5</v>
      </c>
      <c r="H42" s="52">
        <f t="shared" si="7"/>
        <v>10.985341495011399</v>
      </c>
      <c r="I42" s="56"/>
      <c r="J42" s="31">
        <f t="shared" si="8"/>
        <v>43246.17535460992</v>
      </c>
      <c r="K42" s="32" t="str">
        <f t="shared" si="9"/>
        <v>26/5/2018</v>
      </c>
      <c r="L42" s="57">
        <f t="shared" si="10"/>
        <v>43246.17535460992</v>
      </c>
      <c r="M42" s="45"/>
    </row>
    <row r="43" spans="2:13" ht="15">
      <c r="B43" s="96" t="s">
        <v>267</v>
      </c>
      <c r="C43" s="97"/>
      <c r="D43" s="65">
        <f t="shared" si="6"/>
        <v>2.4000000000000057</v>
      </c>
      <c r="E43" s="65">
        <f>_xlfn.SUMIFS($D$15:D43,$K$15:K43,K43)</f>
        <v>6.300000000000011</v>
      </c>
      <c r="F43" s="66">
        <v>147.5</v>
      </c>
      <c r="G43" s="54">
        <v>19.5</v>
      </c>
      <c r="H43" s="52">
        <f t="shared" si="7"/>
        <v>11.063948635012975</v>
      </c>
      <c r="I43" s="56"/>
      <c r="J43" s="31">
        <f t="shared" si="8"/>
        <v>43246.18048281505</v>
      </c>
      <c r="K43" s="32" t="str">
        <f t="shared" si="9"/>
        <v>26/5/2018</v>
      </c>
      <c r="L43" s="57">
        <f t="shared" si="10"/>
        <v>43246.18048281505</v>
      </c>
      <c r="M43" s="45"/>
    </row>
    <row r="44" spans="2:12" ht="15">
      <c r="B44" s="96" t="s">
        <v>127</v>
      </c>
      <c r="C44" s="97"/>
      <c r="D44" s="65">
        <f t="shared" si="6"/>
        <v>5.800000000000011</v>
      </c>
      <c r="E44" s="65">
        <f>_xlfn.SUMIFS($D$15:D44,$K$15:K44,K44)</f>
        <v>12.100000000000023</v>
      </c>
      <c r="F44" s="66">
        <v>153.3</v>
      </c>
      <c r="G44" s="54">
        <v>19.5</v>
      </c>
      <c r="H44" s="52">
        <f t="shared" si="7"/>
        <v>11.24805459940926</v>
      </c>
      <c r="I44" s="56"/>
      <c r="J44" s="31">
        <f t="shared" si="8"/>
        <v>43246.192875977446</v>
      </c>
      <c r="K44" s="32" t="str">
        <f t="shared" si="9"/>
        <v>26/5/2018</v>
      </c>
      <c r="L44" s="57">
        <f t="shared" si="10"/>
        <v>43246.192875977446</v>
      </c>
    </row>
    <row r="45" spans="2:12" ht="15">
      <c r="B45" s="96" t="s">
        <v>349</v>
      </c>
      <c r="C45" s="97"/>
      <c r="D45" s="65">
        <f t="shared" si="6"/>
        <v>2.299999999999983</v>
      </c>
      <c r="E45" s="65">
        <f>_xlfn.SUMIFS($D$15:D45,$K$15:K45,K45)</f>
        <v>14.400000000000006</v>
      </c>
      <c r="F45" s="66">
        <v>155.6</v>
      </c>
      <c r="G45" s="54">
        <v>19.5</v>
      </c>
      <c r="H45" s="52">
        <f t="shared" si="7"/>
        <v>11.318856108904559</v>
      </c>
      <c r="I45" s="56"/>
      <c r="J45" s="31">
        <f t="shared" si="8"/>
        <v>43246.19779050736</v>
      </c>
      <c r="K45" s="32" t="str">
        <f t="shared" si="9"/>
        <v>26/5/2018</v>
      </c>
      <c r="L45" s="57">
        <f t="shared" si="10"/>
        <v>43246.19779050736</v>
      </c>
    </row>
    <row r="46" spans="2:12" ht="15">
      <c r="B46" s="96" t="s">
        <v>268</v>
      </c>
      <c r="C46" s="97"/>
      <c r="D46" s="65">
        <f t="shared" si="6"/>
        <v>5.099999999999994</v>
      </c>
      <c r="E46" s="65">
        <f>_xlfn.SUMIFS($D$15:D46,$K$15:K46,K46)</f>
        <v>19.5</v>
      </c>
      <c r="F46" s="66">
        <v>160.7</v>
      </c>
      <c r="G46" s="54">
        <v>19.5</v>
      </c>
      <c r="H46" s="52">
        <f t="shared" si="7"/>
        <v>11.471597813052727</v>
      </c>
      <c r="I46" s="56"/>
      <c r="J46" s="31">
        <f t="shared" si="8"/>
        <v>43246.20868794325</v>
      </c>
      <c r="K46" s="32" t="str">
        <f t="shared" si="9"/>
        <v>26/5/2018</v>
      </c>
      <c r="L46" s="57">
        <f t="shared" si="10"/>
        <v>43246.20868794325</v>
      </c>
    </row>
    <row r="47" spans="2:12" ht="15">
      <c r="B47" s="96" t="s">
        <v>129</v>
      </c>
      <c r="C47" s="97"/>
      <c r="D47" s="65">
        <f t="shared" si="6"/>
        <v>5.300000000000011</v>
      </c>
      <c r="E47" s="65">
        <f>_xlfn.SUMIFS($D$15:D47,$K$15:K47,K47)</f>
        <v>24.80000000000001</v>
      </c>
      <c r="F47" s="66">
        <v>166</v>
      </c>
      <c r="G47" s="54">
        <v>19.5</v>
      </c>
      <c r="H47" s="52">
        <f t="shared" si="7"/>
        <v>11.624401164573994</v>
      </c>
      <c r="I47" s="56"/>
      <c r="J47" s="31">
        <f t="shared" si="8"/>
        <v>43246.22001272958</v>
      </c>
      <c r="K47" s="32" t="str">
        <f t="shared" si="9"/>
        <v>26/5/2018</v>
      </c>
      <c r="L47" s="57">
        <f t="shared" si="10"/>
        <v>43246.22001272958</v>
      </c>
    </row>
    <row r="48" spans="2:12" ht="15">
      <c r="B48" s="96" t="s">
        <v>269</v>
      </c>
      <c r="C48" s="97"/>
      <c r="D48" s="65">
        <f aca="true" t="shared" si="11" ref="D48:D79">IF(F48="","",IF(F48&lt;F47,F48,F48-F47))</f>
        <v>3.8000000000000114</v>
      </c>
      <c r="E48" s="65">
        <f>_xlfn.SUMIFS($D$15:D48,$K$15:K48,K48)</f>
        <v>28.600000000000023</v>
      </c>
      <c r="F48" s="66">
        <v>169.8</v>
      </c>
      <c r="G48" s="54">
        <v>19.5</v>
      </c>
      <c r="H48" s="52">
        <f aca="true" t="shared" si="12" ref="H48:H79">IF(F48="","",F48/((L48-$D$4)*24))</f>
        <v>11.730426261707041</v>
      </c>
      <c r="I48" s="56"/>
      <c r="J48" s="31">
        <f aca="true" t="shared" si="13" ref="J48:J79">IF(F48="","",L47+(D48/(G48*24)))</f>
        <v>43246.2281323877</v>
      </c>
      <c r="K48" s="32" t="str">
        <f aca="true" t="shared" si="14" ref="K48:K79">CONCATENATE(DAY(J48),"/",MONTH(J48),"/",YEAR(J48))</f>
        <v>26/5/2018</v>
      </c>
      <c r="L48" s="57">
        <f aca="true" t="shared" si="15" ref="L48:L79">IF(F48="","",I48+J48)</f>
        <v>43246.2281323877</v>
      </c>
    </row>
    <row r="49" spans="2:12" ht="15">
      <c r="B49" s="96" t="s">
        <v>270</v>
      </c>
      <c r="C49" s="97"/>
      <c r="D49" s="65">
        <f t="shared" si="11"/>
        <v>0.799999999999983</v>
      </c>
      <c r="E49" s="65">
        <f>_xlfn.SUMIFS($D$15:D49,$K$15:K49,K49)</f>
        <v>29.400000000000006</v>
      </c>
      <c r="F49" s="66">
        <v>170.6</v>
      </c>
      <c r="G49" s="54">
        <v>19.5</v>
      </c>
      <c r="H49" s="52">
        <f t="shared" si="12"/>
        <v>11.752384603313613</v>
      </c>
      <c r="I49" s="56"/>
      <c r="J49" s="31">
        <f t="shared" si="13"/>
        <v>43246.22984178941</v>
      </c>
      <c r="K49" s="32" t="str">
        <f t="shared" si="14"/>
        <v>26/5/2018</v>
      </c>
      <c r="L49" s="57">
        <f t="shared" si="15"/>
        <v>43246.22984178941</v>
      </c>
    </row>
    <row r="50" spans="2:12" ht="15">
      <c r="B50" s="96" t="s">
        <v>271</v>
      </c>
      <c r="C50" s="97"/>
      <c r="D50" s="65">
        <f t="shared" si="11"/>
        <v>3.9000000000000057</v>
      </c>
      <c r="E50" s="65">
        <f>_xlfn.SUMIFS($D$15:D50,$K$15:K50,K50)</f>
        <v>33.30000000000001</v>
      </c>
      <c r="F50" s="66">
        <v>174.5</v>
      </c>
      <c r="G50" s="54">
        <v>19.5</v>
      </c>
      <c r="H50" s="52">
        <f t="shared" si="12"/>
        <v>11.857678277611635</v>
      </c>
      <c r="I50" s="56"/>
      <c r="J50" s="31">
        <f t="shared" si="13"/>
        <v>43246.238175122744</v>
      </c>
      <c r="K50" s="32" t="str">
        <f t="shared" si="14"/>
        <v>26/5/2018</v>
      </c>
      <c r="L50" s="57">
        <f t="shared" si="15"/>
        <v>43246.238175122744</v>
      </c>
    </row>
    <row r="51" spans="2:12" ht="15">
      <c r="B51" s="96" t="s">
        <v>128</v>
      </c>
      <c r="C51" s="97"/>
      <c r="D51" s="65">
        <f t="shared" si="11"/>
        <v>2.0999999999999943</v>
      </c>
      <c r="E51" s="65">
        <f>_xlfn.SUMIFS($D$15:D51,$K$15:K51,K51)</f>
        <v>35.400000000000006</v>
      </c>
      <c r="F51" s="66">
        <v>176.6</v>
      </c>
      <c r="G51" s="54">
        <v>19.5</v>
      </c>
      <c r="H51" s="52">
        <f t="shared" si="12"/>
        <v>11.913198048079026</v>
      </c>
      <c r="I51" s="56"/>
      <c r="J51" s="31">
        <f t="shared" si="13"/>
        <v>43246.24266230223</v>
      </c>
      <c r="K51" s="32" t="str">
        <f t="shared" si="14"/>
        <v>26/5/2018</v>
      </c>
      <c r="L51" s="57">
        <f t="shared" si="15"/>
        <v>43246.24266230223</v>
      </c>
    </row>
    <row r="52" spans="2:12" ht="15">
      <c r="B52" s="96" t="s">
        <v>272</v>
      </c>
      <c r="C52" s="97"/>
      <c r="D52" s="65">
        <f t="shared" si="11"/>
        <v>2.5</v>
      </c>
      <c r="E52" s="65">
        <f>_xlfn.SUMIFS($D$15:D52,$K$15:K52,K52)</f>
        <v>37.900000000000006</v>
      </c>
      <c r="F52" s="66">
        <v>179.1</v>
      </c>
      <c r="G52" s="54">
        <v>19.5</v>
      </c>
      <c r="H52" s="52">
        <f t="shared" si="12"/>
        <v>11.978250240853</v>
      </c>
      <c r="I52" s="56"/>
      <c r="J52" s="31">
        <f t="shared" si="13"/>
        <v>43246.24800418258</v>
      </c>
      <c r="K52" s="32" t="str">
        <f t="shared" si="14"/>
        <v>26/5/2018</v>
      </c>
      <c r="L52" s="57">
        <f t="shared" si="15"/>
        <v>43246.24800418258</v>
      </c>
    </row>
    <row r="53" spans="2:12" ht="15">
      <c r="B53" s="96" t="s">
        <v>130</v>
      </c>
      <c r="C53" s="97"/>
      <c r="D53" s="65">
        <f t="shared" si="11"/>
        <v>1.5</v>
      </c>
      <c r="E53" s="65">
        <f>_xlfn.SUMIFS($D$15:D53,$K$15:K53,K53)</f>
        <v>39.400000000000006</v>
      </c>
      <c r="F53" s="66">
        <v>180.6</v>
      </c>
      <c r="G53" s="54">
        <v>19.5</v>
      </c>
      <c r="H53" s="52">
        <f t="shared" si="12"/>
        <v>12.01674882577069</v>
      </c>
      <c r="I53" s="56"/>
      <c r="J53" s="31">
        <f t="shared" si="13"/>
        <v>43246.25120931078</v>
      </c>
      <c r="K53" s="32" t="str">
        <f t="shared" si="14"/>
        <v>26/5/2018</v>
      </c>
      <c r="L53" s="57">
        <f t="shared" si="15"/>
        <v>43246.25120931078</v>
      </c>
    </row>
    <row r="54" spans="2:12" ht="15">
      <c r="B54" s="96" t="s">
        <v>273</v>
      </c>
      <c r="C54" s="97"/>
      <c r="D54" s="65">
        <f t="shared" si="11"/>
        <v>2.8000000000000114</v>
      </c>
      <c r="E54" s="65">
        <f>_xlfn.SUMIFS($D$15:D54,$K$15:K54,K54)</f>
        <v>42.20000000000002</v>
      </c>
      <c r="F54" s="66">
        <v>183.4</v>
      </c>
      <c r="G54" s="54">
        <v>19.5</v>
      </c>
      <c r="H54" s="52">
        <f t="shared" si="12"/>
        <v>12.087568407277406</v>
      </c>
      <c r="I54" s="56"/>
      <c r="J54" s="31">
        <f t="shared" si="13"/>
        <v>43246.25719221676</v>
      </c>
      <c r="K54" s="32" t="str">
        <f t="shared" si="14"/>
        <v>26/5/2018</v>
      </c>
      <c r="L54" s="57">
        <f t="shared" si="15"/>
        <v>43246.25719221676</v>
      </c>
    </row>
    <row r="55" spans="2:12" ht="15">
      <c r="B55" s="96" t="s">
        <v>274</v>
      </c>
      <c r="C55" s="97"/>
      <c r="D55" s="65">
        <f t="shared" si="11"/>
        <v>4</v>
      </c>
      <c r="E55" s="65">
        <f>_xlfn.SUMIFS($D$15:D55,$K$15:K55,K55)</f>
        <v>46.20000000000002</v>
      </c>
      <c r="F55" s="66">
        <v>187.4</v>
      </c>
      <c r="G55" s="54">
        <v>20</v>
      </c>
      <c r="H55" s="52">
        <f t="shared" si="12"/>
        <v>12.190510327319672</v>
      </c>
      <c r="I55" s="56"/>
      <c r="J55" s="31">
        <f t="shared" si="13"/>
        <v>43246.265525550094</v>
      </c>
      <c r="K55" s="32" t="str">
        <f t="shared" si="14"/>
        <v>26/5/2018</v>
      </c>
      <c r="L55" s="57">
        <f t="shared" si="15"/>
        <v>43246.265525550094</v>
      </c>
    </row>
    <row r="56" spans="2:13" ht="15">
      <c r="B56" s="96" t="s">
        <v>131</v>
      </c>
      <c r="C56" s="97"/>
      <c r="D56" s="65">
        <f t="shared" si="11"/>
        <v>4.799999999999983</v>
      </c>
      <c r="E56" s="65">
        <f>_xlfn.SUMIFS($D$15:D56,$K$15:K56,K56)</f>
        <v>51</v>
      </c>
      <c r="F56" s="66">
        <v>192.2</v>
      </c>
      <c r="G56" s="54">
        <v>20</v>
      </c>
      <c r="H56" s="52">
        <f t="shared" si="12"/>
        <v>12.31055925805027</v>
      </c>
      <c r="I56" s="56"/>
      <c r="J56" s="31">
        <f t="shared" si="13"/>
        <v>43246.275525550096</v>
      </c>
      <c r="K56" s="32" t="str">
        <f t="shared" si="14"/>
        <v>26/5/2018</v>
      </c>
      <c r="L56" s="57">
        <f t="shared" si="15"/>
        <v>43246.275525550096</v>
      </c>
      <c r="M56" s="45"/>
    </row>
    <row r="57" spans="2:13" ht="15">
      <c r="B57" s="96" t="s">
        <v>275</v>
      </c>
      <c r="C57" s="97"/>
      <c r="D57" s="65">
        <f t="shared" si="11"/>
        <v>1.9000000000000057</v>
      </c>
      <c r="E57" s="65">
        <f>_xlfn.SUMIFS($D$15:D57,$K$15:K57,K57)</f>
        <v>52.900000000000006</v>
      </c>
      <c r="F57" s="66">
        <v>194.1</v>
      </c>
      <c r="G57" s="54">
        <v>20</v>
      </c>
      <c r="H57" s="52">
        <f t="shared" si="12"/>
        <v>12.35706516959156</v>
      </c>
      <c r="I57" s="56"/>
      <c r="J57" s="31">
        <f t="shared" si="13"/>
        <v>43246.27948388343</v>
      </c>
      <c r="K57" s="32" t="str">
        <f t="shared" si="14"/>
        <v>26/5/2018</v>
      </c>
      <c r="L57" s="57">
        <f t="shared" si="15"/>
        <v>43246.27948388343</v>
      </c>
      <c r="M57" s="45"/>
    </row>
    <row r="58" spans="2:12" ht="15">
      <c r="B58" s="96" t="s">
        <v>132</v>
      </c>
      <c r="C58" s="97"/>
      <c r="D58" s="65">
        <f t="shared" si="11"/>
        <v>7.200000000000017</v>
      </c>
      <c r="E58" s="65">
        <f>_xlfn.SUMIFS($D$15:D58,$K$15:K58,K58)</f>
        <v>60.10000000000002</v>
      </c>
      <c r="F58" s="66">
        <v>201.3</v>
      </c>
      <c r="G58" s="54">
        <v>20</v>
      </c>
      <c r="H58" s="52">
        <f t="shared" si="12"/>
        <v>12.528307562875094</v>
      </c>
      <c r="I58" s="56"/>
      <c r="J58" s="31">
        <f t="shared" si="13"/>
        <v>43246.29448388343</v>
      </c>
      <c r="K58" s="32" t="str">
        <f t="shared" si="14"/>
        <v>26/5/2018</v>
      </c>
      <c r="L58" s="57">
        <f t="shared" si="15"/>
        <v>43246.29448388343</v>
      </c>
    </row>
    <row r="59" spans="2:12" ht="15">
      <c r="B59" s="96" t="s">
        <v>276</v>
      </c>
      <c r="C59" s="97"/>
      <c r="D59" s="65">
        <f t="shared" si="11"/>
        <v>4.799999999999983</v>
      </c>
      <c r="E59" s="65">
        <f>_xlfn.SUMIFS($D$15:D59,$K$15:K59,K59)</f>
        <v>64.9</v>
      </c>
      <c r="F59" s="66">
        <v>206.1</v>
      </c>
      <c r="G59" s="54">
        <v>20</v>
      </c>
      <c r="H59" s="52">
        <f t="shared" si="12"/>
        <v>12.638268852859376</v>
      </c>
      <c r="I59" s="56"/>
      <c r="J59" s="31">
        <f t="shared" si="13"/>
        <v>43246.30448388343</v>
      </c>
      <c r="K59" s="32" t="str">
        <f t="shared" si="14"/>
        <v>26/5/2018</v>
      </c>
      <c r="L59" s="57">
        <f t="shared" si="15"/>
        <v>43246.30448388343</v>
      </c>
    </row>
    <row r="60" spans="2:12" ht="15">
      <c r="B60" s="96" t="s">
        <v>277</v>
      </c>
      <c r="C60" s="97"/>
      <c r="D60" s="65">
        <f t="shared" si="11"/>
        <v>5.700000000000017</v>
      </c>
      <c r="E60" s="65">
        <f>_xlfn.SUMIFS($D$15:D60,$K$15:K60,K60)</f>
        <v>70.60000000000002</v>
      </c>
      <c r="F60" s="66">
        <v>211.8</v>
      </c>
      <c r="G60" s="54">
        <v>20</v>
      </c>
      <c r="H60" s="52">
        <f t="shared" si="12"/>
        <v>12.764716287776093</v>
      </c>
      <c r="I60" s="56"/>
      <c r="J60" s="31">
        <f t="shared" si="13"/>
        <v>43246.31635888343</v>
      </c>
      <c r="K60" s="32" t="str">
        <f t="shared" si="14"/>
        <v>26/5/2018</v>
      </c>
      <c r="L60" s="57">
        <f t="shared" si="15"/>
        <v>43246.31635888343</v>
      </c>
    </row>
    <row r="61" spans="2:12" ht="15">
      <c r="B61" s="96" t="s">
        <v>278</v>
      </c>
      <c r="C61" s="97"/>
      <c r="D61" s="65">
        <f t="shared" si="11"/>
        <v>2</v>
      </c>
      <c r="E61" s="65">
        <f>_xlfn.SUMIFS($D$15:D61,$K$15:K61,K61)</f>
        <v>72.60000000000002</v>
      </c>
      <c r="F61" s="66">
        <v>213.8</v>
      </c>
      <c r="G61" s="54">
        <v>20</v>
      </c>
      <c r="H61" s="52">
        <f t="shared" si="12"/>
        <v>12.808060512119676</v>
      </c>
      <c r="I61" s="56"/>
      <c r="J61" s="31">
        <f t="shared" si="13"/>
        <v>43246.320525550094</v>
      </c>
      <c r="K61" s="32" t="str">
        <f t="shared" si="14"/>
        <v>26/5/2018</v>
      </c>
      <c r="L61" s="57">
        <f t="shared" si="15"/>
        <v>43246.320525550094</v>
      </c>
    </row>
    <row r="62" spans="1:12" ht="15.75">
      <c r="A62" s="20" t="s">
        <v>48</v>
      </c>
      <c r="B62" s="105" t="s">
        <v>133</v>
      </c>
      <c r="C62" s="106"/>
      <c r="D62" s="63">
        <f t="shared" si="11"/>
        <v>4</v>
      </c>
      <c r="E62" s="63">
        <f>_xlfn.SUMIFS($D$15:D62,$K$15:K62,K62)</f>
        <v>76.60000000000002</v>
      </c>
      <c r="F62" s="64">
        <v>217.8</v>
      </c>
      <c r="G62" s="58">
        <v>20</v>
      </c>
      <c r="H62" s="59">
        <f t="shared" si="12"/>
        <v>12.52255756320207</v>
      </c>
      <c r="I62" s="60">
        <v>0.020833333333333332</v>
      </c>
      <c r="J62" s="67">
        <f t="shared" si="13"/>
        <v>43246.328858883426</v>
      </c>
      <c r="K62" s="68" t="str">
        <f t="shared" si="14"/>
        <v>26/5/2018</v>
      </c>
      <c r="L62" s="61">
        <f t="shared" si="15"/>
        <v>43246.34969221676</v>
      </c>
    </row>
    <row r="63" spans="2:12" ht="15">
      <c r="B63" s="96" t="s">
        <v>134</v>
      </c>
      <c r="C63" s="97"/>
      <c r="D63" s="65">
        <f>IF(F63="","",IF(F63&lt;F62,F63,F63-F62))</f>
        <v>3.299999999999983</v>
      </c>
      <c r="E63" s="65">
        <f>_xlfn.SUMIFS($D$15:D63,$K$15:K63,K63)</f>
        <v>79.9</v>
      </c>
      <c r="F63" s="66">
        <v>221.1</v>
      </c>
      <c r="G63" s="54">
        <v>22.5</v>
      </c>
      <c r="H63" s="52">
        <f t="shared" si="12"/>
        <v>12.605990761956793</v>
      </c>
      <c r="I63" s="56"/>
      <c r="J63" s="31">
        <f>IF(F63="","",L62+(D63/(G63*24)))</f>
        <v>43246.355803327875</v>
      </c>
      <c r="K63" s="32" t="str">
        <f t="shared" si="14"/>
        <v>26/5/2018</v>
      </c>
      <c r="L63" s="57">
        <f t="shared" si="15"/>
        <v>43246.355803327875</v>
      </c>
    </row>
    <row r="64" spans="2:12" ht="15">
      <c r="B64" s="96" t="s">
        <v>279</v>
      </c>
      <c r="C64" s="97"/>
      <c r="D64" s="65">
        <f>IF(F64="","",IF(F64&lt;F63,F64,F64-F63))</f>
        <v>4.5</v>
      </c>
      <c r="E64" s="65">
        <f>_xlfn.SUMIFS($D$15:D64,$K$15:K64,K64)</f>
        <v>84.4</v>
      </c>
      <c r="F64" s="66">
        <v>225.6</v>
      </c>
      <c r="G64" s="54">
        <v>22.5</v>
      </c>
      <c r="H64" s="52">
        <f>IF(F64="","",F64/((L64-$D$4)*24))</f>
        <v>12.717539926455785</v>
      </c>
      <c r="I64" s="56"/>
      <c r="J64" s="31">
        <f>IF(F64="","",L63+(D64/(G64*24)))</f>
        <v>43246.36413666121</v>
      </c>
      <c r="K64" s="32" t="str">
        <f>CONCATENATE(DAY(J64),"/",MONTH(J64),"/",YEAR(J64))</f>
        <v>26/5/2018</v>
      </c>
      <c r="L64" s="57">
        <f>IF(F64="","",I64+J64)</f>
        <v>43246.36413666121</v>
      </c>
    </row>
    <row r="65" spans="2:12" ht="15">
      <c r="B65" s="96" t="s">
        <v>135</v>
      </c>
      <c r="C65" s="97"/>
      <c r="D65" s="65">
        <f>IF(F65="","",IF(F65&lt;F64,F65,F65-F64))</f>
        <v>5</v>
      </c>
      <c r="E65" s="65">
        <f>_xlfn.SUMIFS($D$15:D65,$K$15:K65,K65)</f>
        <v>89.4</v>
      </c>
      <c r="F65" s="66">
        <v>230.6</v>
      </c>
      <c r="G65" s="54">
        <v>22.5</v>
      </c>
      <c r="H65" s="52">
        <f t="shared" si="12"/>
        <v>12.838569894006863</v>
      </c>
      <c r="I65" s="56"/>
      <c r="J65" s="31">
        <f>IF(F65="","",L64+(D65/(G65*24)))</f>
        <v>43246.37339592047</v>
      </c>
      <c r="K65" s="32" t="str">
        <f t="shared" si="14"/>
        <v>26/5/2018</v>
      </c>
      <c r="L65" s="57">
        <f t="shared" si="15"/>
        <v>43246.37339592047</v>
      </c>
    </row>
    <row r="66" spans="2:12" ht="15">
      <c r="B66" s="96" t="s">
        <v>280</v>
      </c>
      <c r="C66" s="97"/>
      <c r="D66" s="65">
        <f t="shared" si="11"/>
        <v>1.9000000000000057</v>
      </c>
      <c r="E66" s="65">
        <f>_xlfn.SUMIFS($D$15:D66,$K$15:K66,K66)</f>
        <v>91.30000000000001</v>
      </c>
      <c r="F66" s="66">
        <v>232.5</v>
      </c>
      <c r="G66" s="54">
        <v>22.5</v>
      </c>
      <c r="H66" s="52">
        <f t="shared" si="12"/>
        <v>12.883779719721938</v>
      </c>
      <c r="I66" s="56"/>
      <c r="J66" s="31">
        <f t="shared" si="13"/>
        <v>43246.37691443899</v>
      </c>
      <c r="K66" s="32" t="str">
        <f t="shared" si="14"/>
        <v>26/5/2018</v>
      </c>
      <c r="L66" s="57">
        <f t="shared" si="15"/>
        <v>43246.37691443899</v>
      </c>
    </row>
    <row r="67" spans="2:12" ht="15">
      <c r="B67" s="96" t="s">
        <v>281</v>
      </c>
      <c r="C67" s="97"/>
      <c r="D67" s="65">
        <f t="shared" si="11"/>
        <v>3</v>
      </c>
      <c r="E67" s="65">
        <f>_xlfn.SUMIFS($D$15:D67,$K$15:K67,K67)</f>
        <v>94.30000000000001</v>
      </c>
      <c r="F67" s="66">
        <v>235.5</v>
      </c>
      <c r="G67" s="54">
        <v>22.5</v>
      </c>
      <c r="H67" s="52">
        <f t="shared" si="12"/>
        <v>12.954308514710913</v>
      </c>
      <c r="I67" s="56"/>
      <c r="J67" s="31">
        <f t="shared" si="13"/>
        <v>43246.38246999455</v>
      </c>
      <c r="K67" s="32" t="str">
        <f t="shared" si="14"/>
        <v>26/5/2018</v>
      </c>
      <c r="L67" s="57">
        <f t="shared" si="15"/>
        <v>43246.38246999455</v>
      </c>
    </row>
    <row r="68" spans="2:12" ht="15">
      <c r="B68" s="96" t="s">
        <v>282</v>
      </c>
      <c r="C68" s="97"/>
      <c r="D68" s="65">
        <f t="shared" si="11"/>
        <v>8.900000000000006</v>
      </c>
      <c r="E68" s="65">
        <f>_xlfn.SUMIFS($D$15:D68,$K$15:K68,K68)</f>
        <v>103.20000000000002</v>
      </c>
      <c r="F68" s="66">
        <v>244.4</v>
      </c>
      <c r="G68" s="54">
        <v>22.5</v>
      </c>
      <c r="H68" s="52">
        <f t="shared" si="12"/>
        <v>13.157586294212358</v>
      </c>
      <c r="I68" s="56"/>
      <c r="J68" s="31">
        <f t="shared" si="13"/>
        <v>43246.398951476025</v>
      </c>
      <c r="K68" s="32" t="str">
        <f t="shared" si="14"/>
        <v>26/5/2018</v>
      </c>
      <c r="L68" s="57">
        <f t="shared" si="15"/>
        <v>43246.398951476025</v>
      </c>
    </row>
    <row r="69" spans="2:12" ht="15">
      <c r="B69" s="96" t="s">
        <v>136</v>
      </c>
      <c r="C69" s="97"/>
      <c r="D69" s="65">
        <f t="shared" si="11"/>
        <v>3.1999999999999886</v>
      </c>
      <c r="E69" s="65">
        <f>_xlfn.SUMIFS($D$15:D69,$K$15:K69,K69)</f>
        <v>106.4</v>
      </c>
      <c r="F69" s="66">
        <v>247.6</v>
      </c>
      <c r="G69" s="54">
        <v>22.5</v>
      </c>
      <c r="H69" s="52">
        <f t="shared" si="12"/>
        <v>13.16993887315677</v>
      </c>
      <c r="I69" s="56">
        <v>0.003472222222222222</v>
      </c>
      <c r="J69" s="31">
        <f t="shared" si="13"/>
        <v>43246.404877401954</v>
      </c>
      <c r="K69" s="32" t="str">
        <f t="shared" si="14"/>
        <v>26/5/2018</v>
      </c>
      <c r="L69" s="57">
        <f t="shared" si="15"/>
        <v>43246.40834962417</v>
      </c>
    </row>
    <row r="70" spans="2:12" ht="15">
      <c r="B70" s="96" t="s">
        <v>138</v>
      </c>
      <c r="C70" s="97"/>
      <c r="D70" s="65">
        <f t="shared" si="11"/>
        <v>7.5</v>
      </c>
      <c r="E70" s="65">
        <f>_xlfn.SUMIFS($D$15:D70,$K$15:K70,K70)</f>
        <v>113.9</v>
      </c>
      <c r="F70" s="66">
        <v>255.1</v>
      </c>
      <c r="G70" s="54">
        <v>22.5</v>
      </c>
      <c r="H70" s="52">
        <f t="shared" si="12"/>
        <v>13.33248017061373</v>
      </c>
      <c r="I70" s="56"/>
      <c r="J70" s="31">
        <f t="shared" si="13"/>
        <v>43246.42223851306</v>
      </c>
      <c r="K70" s="32" t="str">
        <f t="shared" si="14"/>
        <v>26/5/2018</v>
      </c>
      <c r="L70" s="57">
        <f t="shared" si="15"/>
        <v>43246.42223851306</v>
      </c>
    </row>
    <row r="71" spans="2:12" ht="15">
      <c r="B71" s="96" t="s">
        <v>283</v>
      </c>
      <c r="C71" s="97"/>
      <c r="D71" s="65">
        <f t="shared" si="11"/>
        <v>1.200000000000017</v>
      </c>
      <c r="E71" s="65">
        <f>_xlfn.SUMIFS($D$15:D71,$K$15:K71,K71)</f>
        <v>115.10000000000002</v>
      </c>
      <c r="F71" s="66">
        <v>256.3</v>
      </c>
      <c r="G71" s="54">
        <v>22.5</v>
      </c>
      <c r="H71" s="52">
        <f t="shared" si="12"/>
        <v>13.357962680698234</v>
      </c>
      <c r="I71" s="56"/>
      <c r="J71" s="31">
        <f t="shared" si="13"/>
        <v>43246.42446073529</v>
      </c>
      <c r="K71" s="32" t="str">
        <f t="shared" si="14"/>
        <v>26/5/2018</v>
      </c>
      <c r="L71" s="57">
        <f t="shared" si="15"/>
        <v>43246.42446073529</v>
      </c>
    </row>
    <row r="72" spans="2:12" ht="15">
      <c r="B72" s="96" t="s">
        <v>284</v>
      </c>
      <c r="C72" s="97"/>
      <c r="D72" s="65">
        <f t="shared" si="11"/>
        <v>1.3000000000000114</v>
      </c>
      <c r="E72" s="65">
        <f>_xlfn.SUMIFS($D$15:D72,$K$15:K72,K72)</f>
        <v>116.40000000000003</v>
      </c>
      <c r="F72" s="66">
        <v>257.6</v>
      </c>
      <c r="G72" s="54">
        <v>22.5</v>
      </c>
      <c r="H72" s="52">
        <f t="shared" si="12"/>
        <v>13.38540934824344</v>
      </c>
      <c r="I72" s="56"/>
      <c r="J72" s="31">
        <f t="shared" si="13"/>
        <v>43246.4268681427</v>
      </c>
      <c r="K72" s="32" t="str">
        <f t="shared" si="14"/>
        <v>26/5/2018</v>
      </c>
      <c r="L72" s="57">
        <f t="shared" si="15"/>
        <v>43246.4268681427</v>
      </c>
    </row>
    <row r="73" spans="2:12" ht="15">
      <c r="B73" s="96" t="s">
        <v>137</v>
      </c>
      <c r="C73" s="97"/>
      <c r="D73" s="65">
        <f t="shared" si="11"/>
        <v>1.599999999999966</v>
      </c>
      <c r="E73" s="65">
        <f>_xlfn.SUMIFS($D$15:D73,$K$15:K73,K73)</f>
        <v>118</v>
      </c>
      <c r="F73" s="66">
        <v>259.2</v>
      </c>
      <c r="G73" s="54">
        <v>22.5</v>
      </c>
      <c r="H73" s="52">
        <f t="shared" si="12"/>
        <v>13.418964456035381</v>
      </c>
      <c r="I73" s="56"/>
      <c r="J73" s="31">
        <f t="shared" si="13"/>
        <v>43246.42983110566</v>
      </c>
      <c r="K73" s="32" t="str">
        <f t="shared" si="14"/>
        <v>26/5/2018</v>
      </c>
      <c r="L73" s="57">
        <f t="shared" si="15"/>
        <v>43246.42983110566</v>
      </c>
    </row>
    <row r="74" spans="2:12" ht="15">
      <c r="B74" s="96" t="s">
        <v>285</v>
      </c>
      <c r="C74" s="97"/>
      <c r="D74" s="65">
        <f t="shared" si="11"/>
        <v>3.6000000000000227</v>
      </c>
      <c r="E74" s="65">
        <f>_xlfn.SUMIFS($D$15:D74,$K$15:K74,K74)</f>
        <v>121.60000000000002</v>
      </c>
      <c r="F74" s="66">
        <v>262.8</v>
      </c>
      <c r="G74" s="54">
        <v>22.5</v>
      </c>
      <c r="H74" s="52">
        <f t="shared" si="12"/>
        <v>13.493567540610286</v>
      </c>
      <c r="I74" s="56"/>
      <c r="J74" s="31">
        <f t="shared" si="13"/>
        <v>43246.43649777233</v>
      </c>
      <c r="K74" s="32" t="str">
        <f t="shared" si="14"/>
        <v>26/5/2018</v>
      </c>
      <c r="L74" s="57">
        <f t="shared" si="15"/>
        <v>43246.43649777233</v>
      </c>
    </row>
    <row r="75" spans="2:12" ht="15">
      <c r="B75" s="96" t="s">
        <v>286</v>
      </c>
      <c r="C75" s="97"/>
      <c r="D75" s="65">
        <f t="shared" si="11"/>
        <v>6.5</v>
      </c>
      <c r="E75" s="65">
        <f>_xlfn.SUMIFS($D$15:D75,$K$15:K75,K75)</f>
        <v>128.10000000000002</v>
      </c>
      <c r="F75" s="66">
        <v>269.3</v>
      </c>
      <c r="G75" s="54">
        <v>22.5</v>
      </c>
      <c r="H75" s="52">
        <f t="shared" si="12"/>
        <v>13.625208316299707</v>
      </c>
      <c r="I75" s="56"/>
      <c r="J75" s="31">
        <f t="shared" si="13"/>
        <v>43246.448534809366</v>
      </c>
      <c r="K75" s="32" t="str">
        <f t="shared" si="14"/>
        <v>26/5/2018</v>
      </c>
      <c r="L75" s="57">
        <f t="shared" si="15"/>
        <v>43246.448534809366</v>
      </c>
    </row>
    <row r="76" spans="2:12" ht="15">
      <c r="B76" s="96" t="s">
        <v>287</v>
      </c>
      <c r="C76" s="97"/>
      <c r="D76" s="65">
        <f t="shared" si="11"/>
        <v>2.3999999999999773</v>
      </c>
      <c r="E76" s="65">
        <f>_xlfn.SUMIFS($D$15:D76,$K$15:K76,K76)</f>
        <v>130.5</v>
      </c>
      <c r="F76" s="66">
        <v>271.7</v>
      </c>
      <c r="G76" s="54">
        <v>22.5</v>
      </c>
      <c r="H76" s="52">
        <f t="shared" si="12"/>
        <v>13.672846609691106</v>
      </c>
      <c r="I76" s="56"/>
      <c r="J76" s="31">
        <f t="shared" si="13"/>
        <v>43246.45297925381</v>
      </c>
      <c r="K76" s="32" t="str">
        <f t="shared" si="14"/>
        <v>26/5/2018</v>
      </c>
      <c r="L76" s="57">
        <f t="shared" si="15"/>
        <v>43246.45297925381</v>
      </c>
    </row>
    <row r="77" spans="2:12" ht="15">
      <c r="B77" s="96" t="s">
        <v>139</v>
      </c>
      <c r="C77" s="97"/>
      <c r="D77" s="65">
        <f t="shared" si="11"/>
        <v>3.900000000000034</v>
      </c>
      <c r="E77" s="65">
        <f>_xlfn.SUMIFS($D$15:D77,$K$15:K77,K77)</f>
        <v>134.40000000000003</v>
      </c>
      <c r="F77" s="66">
        <v>275.6</v>
      </c>
      <c r="G77" s="54">
        <v>22.5</v>
      </c>
      <c r="H77" s="52">
        <f t="shared" si="12"/>
        <v>13.749177489365621</v>
      </c>
      <c r="I77" s="56"/>
      <c r="J77" s="31">
        <f t="shared" si="13"/>
        <v>43246.46020147603</v>
      </c>
      <c r="K77" s="32" t="str">
        <f t="shared" si="14"/>
        <v>26/5/2018</v>
      </c>
      <c r="L77" s="57">
        <f t="shared" si="15"/>
        <v>43246.46020147603</v>
      </c>
    </row>
    <row r="78" spans="2:12" ht="15">
      <c r="B78" s="96" t="s">
        <v>140</v>
      </c>
      <c r="C78" s="97"/>
      <c r="D78" s="65">
        <f t="shared" si="11"/>
        <v>6.399999999999977</v>
      </c>
      <c r="E78" s="65">
        <f>_xlfn.SUMIFS($D$15:D78,$K$15:K78,K78)</f>
        <v>140.8</v>
      </c>
      <c r="F78" s="66">
        <v>282</v>
      </c>
      <c r="G78" s="54">
        <v>22.5</v>
      </c>
      <c r="H78" s="52">
        <f t="shared" si="12"/>
        <v>13.703103402732564</v>
      </c>
      <c r="I78" s="56">
        <v>0.010416666666666666</v>
      </c>
      <c r="J78" s="31">
        <f t="shared" si="13"/>
        <v>43246.47205332788</v>
      </c>
      <c r="K78" s="32" t="str">
        <f t="shared" si="14"/>
        <v>26/5/2018</v>
      </c>
      <c r="L78" s="57">
        <f t="shared" si="15"/>
        <v>43246.482469994546</v>
      </c>
    </row>
    <row r="79" spans="2:12" ht="15">
      <c r="B79" s="96" t="s">
        <v>288</v>
      </c>
      <c r="C79" s="97"/>
      <c r="D79" s="65">
        <f t="shared" si="11"/>
        <v>5.800000000000011</v>
      </c>
      <c r="E79" s="65">
        <f>_xlfn.SUMIFS($D$15:D79,$K$15:K79,K79)</f>
        <v>146.60000000000002</v>
      </c>
      <c r="F79" s="66">
        <v>287.8</v>
      </c>
      <c r="G79" s="54">
        <v>23</v>
      </c>
      <c r="H79" s="52">
        <f t="shared" si="12"/>
        <v>13.815646426295606</v>
      </c>
      <c r="I79" s="56"/>
      <c r="J79" s="31">
        <f t="shared" si="13"/>
        <v>43246.49297724092</v>
      </c>
      <c r="K79" s="32" t="str">
        <f t="shared" si="14"/>
        <v>26/5/2018</v>
      </c>
      <c r="L79" s="57">
        <f t="shared" si="15"/>
        <v>43246.49297724092</v>
      </c>
    </row>
    <row r="80" spans="2:12" ht="15">
      <c r="B80" s="96" t="s">
        <v>350</v>
      </c>
      <c r="C80" s="97"/>
      <c r="D80" s="65">
        <f aca="true" t="shared" si="16" ref="D80:D110">IF(F80="","",IF(F80&lt;F79,F80,F80-F79))</f>
        <v>8.099999999999966</v>
      </c>
      <c r="E80" s="65">
        <f>_xlfn.SUMIFS($D$15:D80,$K$15:K80,K80)</f>
        <v>154.7</v>
      </c>
      <c r="F80" s="66">
        <v>295.9</v>
      </c>
      <c r="G80" s="54">
        <v>23</v>
      </c>
      <c r="H80" s="52">
        <f aca="true" t="shared" si="17" ref="H80:H110">IF(F80="","",F80/((L80-$D$4)*24))</f>
        <v>13.96833461471406</v>
      </c>
      <c r="I80" s="56"/>
      <c r="J80" s="31">
        <f aca="true" t="shared" si="18" ref="J80:J110">IF(F80="","",L79+(D80/(G80*24)))</f>
        <v>43246.50765115397</v>
      </c>
      <c r="K80" s="32" t="str">
        <f aca="true" t="shared" si="19" ref="K80:K110">CONCATENATE(DAY(J80),"/",MONTH(J80),"/",YEAR(J80))</f>
        <v>26/5/2018</v>
      </c>
      <c r="L80" s="57">
        <f aca="true" t="shared" si="20" ref="L80:L110">IF(F80="","",I80+J80)</f>
        <v>43246.50765115397</v>
      </c>
    </row>
    <row r="81" spans="2:12" ht="15">
      <c r="B81" s="96" t="s">
        <v>289</v>
      </c>
      <c r="C81" s="97"/>
      <c r="D81" s="65">
        <f t="shared" si="16"/>
        <v>2.8000000000000114</v>
      </c>
      <c r="E81" s="65">
        <f>_xlfn.SUMIFS($D$15:D81,$K$15:K81,K81)</f>
        <v>157.5</v>
      </c>
      <c r="F81" s="66">
        <v>298.7</v>
      </c>
      <c r="G81" s="54">
        <v>23</v>
      </c>
      <c r="H81" s="52">
        <f t="shared" si="17"/>
        <v>14.019941662784493</v>
      </c>
      <c r="I81" s="56"/>
      <c r="J81" s="31">
        <f t="shared" si="18"/>
        <v>43246.512723617736</v>
      </c>
      <c r="K81" s="32" t="str">
        <f t="shared" si="19"/>
        <v>26/5/2018</v>
      </c>
      <c r="L81" s="57">
        <f t="shared" si="20"/>
        <v>43246.512723617736</v>
      </c>
    </row>
    <row r="82" spans="2:12" ht="15">
      <c r="B82" s="96" t="s">
        <v>141</v>
      </c>
      <c r="C82" s="97"/>
      <c r="D82" s="65">
        <f t="shared" si="16"/>
        <v>3.5</v>
      </c>
      <c r="E82" s="65">
        <f>_xlfn.SUMIFS($D$15:D82,$K$15:K82,K82)</f>
        <v>161</v>
      </c>
      <c r="F82" s="66">
        <v>302.2</v>
      </c>
      <c r="G82" s="54">
        <v>23</v>
      </c>
      <c r="H82" s="52">
        <f t="shared" si="17"/>
        <v>14.08362699525587</v>
      </c>
      <c r="I82" s="56"/>
      <c r="J82" s="31">
        <f t="shared" si="18"/>
        <v>43246.51906419745</v>
      </c>
      <c r="K82" s="32" t="str">
        <f t="shared" si="19"/>
        <v>26/5/2018</v>
      </c>
      <c r="L82" s="57">
        <f t="shared" si="20"/>
        <v>43246.51906419745</v>
      </c>
    </row>
    <row r="83" spans="2:12" ht="15">
      <c r="B83" s="96" t="s">
        <v>290</v>
      </c>
      <c r="C83" s="97"/>
      <c r="D83" s="65">
        <f t="shared" si="16"/>
        <v>5.100000000000023</v>
      </c>
      <c r="E83" s="65">
        <f>_xlfn.SUMIFS($D$15:D83,$K$15:K83,K83)</f>
        <v>166.10000000000002</v>
      </c>
      <c r="F83" s="66">
        <v>307.3</v>
      </c>
      <c r="G83" s="54">
        <v>23</v>
      </c>
      <c r="H83" s="52">
        <f t="shared" si="17"/>
        <v>14.174825079717415</v>
      </c>
      <c r="I83" s="56"/>
      <c r="J83" s="31">
        <f t="shared" si="18"/>
        <v>43246.52830332788</v>
      </c>
      <c r="K83" s="32" t="str">
        <f t="shared" si="19"/>
        <v>26/5/2018</v>
      </c>
      <c r="L83" s="57">
        <f t="shared" si="20"/>
        <v>43246.52830332788</v>
      </c>
    </row>
    <row r="84" spans="2:12" ht="15">
      <c r="B84" s="96" t="s">
        <v>291</v>
      </c>
      <c r="C84" s="97"/>
      <c r="D84" s="65">
        <f t="shared" si="16"/>
        <v>4</v>
      </c>
      <c r="E84" s="65">
        <f>_xlfn.SUMIFS($D$15:D84,$K$15:K84,K84)</f>
        <v>170.10000000000002</v>
      </c>
      <c r="F84" s="66">
        <v>311.3</v>
      </c>
      <c r="G84" s="54">
        <v>23</v>
      </c>
      <c r="H84" s="52">
        <f t="shared" si="17"/>
        <v>14.24505797597498</v>
      </c>
      <c r="I84" s="56"/>
      <c r="J84" s="31">
        <f t="shared" si="18"/>
        <v>43246.53554970469</v>
      </c>
      <c r="K84" s="32" t="str">
        <f t="shared" si="19"/>
        <v>26/5/2018</v>
      </c>
      <c r="L84" s="57">
        <f t="shared" si="20"/>
        <v>43246.53554970469</v>
      </c>
    </row>
    <row r="85" spans="2:12" ht="15">
      <c r="B85" s="96" t="s">
        <v>292</v>
      </c>
      <c r="C85" s="97"/>
      <c r="D85" s="65">
        <f t="shared" si="16"/>
        <v>3.599999999999966</v>
      </c>
      <c r="E85" s="65">
        <f>_xlfn.SUMIFS($D$15:D85,$K$15:K85,K85)</f>
        <v>173.7</v>
      </c>
      <c r="F85" s="66">
        <v>314.9</v>
      </c>
      <c r="G85" s="54">
        <v>23</v>
      </c>
      <c r="H85" s="52">
        <f t="shared" si="17"/>
        <v>14.307318608292649</v>
      </c>
      <c r="I85" s="56"/>
      <c r="J85" s="31">
        <f t="shared" si="18"/>
        <v>43246.54207144382</v>
      </c>
      <c r="K85" s="32" t="str">
        <f t="shared" si="19"/>
        <v>26/5/2018</v>
      </c>
      <c r="L85" s="57">
        <f t="shared" si="20"/>
        <v>43246.54207144382</v>
      </c>
    </row>
    <row r="86" spans="2:12" ht="15">
      <c r="B86" s="96" t="s">
        <v>142</v>
      </c>
      <c r="C86" s="97"/>
      <c r="D86" s="65">
        <f t="shared" si="16"/>
        <v>3</v>
      </c>
      <c r="E86" s="65">
        <f>_xlfn.SUMIFS($D$15:D86,$K$15:K86,K86)</f>
        <v>176.7</v>
      </c>
      <c r="F86" s="66">
        <v>317.9</v>
      </c>
      <c r="G86" s="54">
        <v>23</v>
      </c>
      <c r="H86" s="52">
        <f t="shared" si="17"/>
        <v>14.198208052752108</v>
      </c>
      <c r="I86" s="56">
        <v>0.010416666666666666</v>
      </c>
      <c r="J86" s="31">
        <f t="shared" si="18"/>
        <v>43246.54750622643</v>
      </c>
      <c r="K86" s="32" t="str">
        <f t="shared" si="19"/>
        <v>26/5/2018</v>
      </c>
      <c r="L86" s="57">
        <f t="shared" si="20"/>
        <v>43246.557922893095</v>
      </c>
    </row>
    <row r="87" spans="2:12" ht="15">
      <c r="B87" s="96" t="s">
        <v>293</v>
      </c>
      <c r="C87" s="97"/>
      <c r="D87" s="65">
        <f t="shared" si="16"/>
        <v>4</v>
      </c>
      <c r="E87" s="65">
        <f>_xlfn.SUMIFS($D$15:D87,$K$15:K87,K87)</f>
        <v>180.7</v>
      </c>
      <c r="F87" s="66">
        <v>321.9</v>
      </c>
      <c r="G87" s="54">
        <v>23</v>
      </c>
      <c r="H87" s="52">
        <f t="shared" si="17"/>
        <v>14.266048071730825</v>
      </c>
      <c r="I87" s="56"/>
      <c r="J87" s="31">
        <f t="shared" si="18"/>
        <v>43246.5651692699</v>
      </c>
      <c r="K87" s="32" t="str">
        <f t="shared" si="19"/>
        <v>26/5/2018</v>
      </c>
      <c r="L87" s="57">
        <f t="shared" si="20"/>
        <v>43246.5651692699</v>
      </c>
    </row>
    <row r="88" spans="2:12" ht="15">
      <c r="B88" s="96" t="s">
        <v>294</v>
      </c>
      <c r="C88" s="97"/>
      <c r="D88" s="65">
        <f t="shared" si="16"/>
        <v>1.900000000000034</v>
      </c>
      <c r="E88" s="65">
        <f>_xlfn.SUMIFS($D$15:D88,$K$15:K88,K88)</f>
        <v>182.60000000000002</v>
      </c>
      <c r="F88" s="66">
        <v>323.8</v>
      </c>
      <c r="G88" s="54">
        <v>23</v>
      </c>
      <c r="H88" s="52">
        <f t="shared" si="17"/>
        <v>14.297907075207918</v>
      </c>
      <c r="I88" s="56"/>
      <c r="J88" s="31">
        <f t="shared" si="18"/>
        <v>43246.56861129889</v>
      </c>
      <c r="K88" s="32" t="str">
        <f t="shared" si="19"/>
        <v>26/5/2018</v>
      </c>
      <c r="L88" s="57">
        <f t="shared" si="20"/>
        <v>43246.56861129889</v>
      </c>
    </row>
    <row r="89" spans="2:12" ht="15">
      <c r="B89" s="96" t="s">
        <v>143</v>
      </c>
      <c r="C89" s="97"/>
      <c r="D89" s="65">
        <f t="shared" si="16"/>
        <v>9</v>
      </c>
      <c r="E89" s="65">
        <f>_xlfn.SUMIFS($D$15:D89,$K$15:K89,K89)</f>
        <v>191.60000000000002</v>
      </c>
      <c r="F89" s="66">
        <v>332.8</v>
      </c>
      <c r="G89" s="54">
        <v>23</v>
      </c>
      <c r="H89" s="52">
        <f t="shared" si="17"/>
        <v>14.445713760486282</v>
      </c>
      <c r="I89" s="56"/>
      <c r="J89" s="31">
        <f t="shared" si="18"/>
        <v>43246.584915646716</v>
      </c>
      <c r="K89" s="32" t="str">
        <f t="shared" si="19"/>
        <v>26/5/2018</v>
      </c>
      <c r="L89" s="57">
        <f t="shared" si="20"/>
        <v>43246.584915646716</v>
      </c>
    </row>
    <row r="90" spans="2:12" ht="15">
      <c r="B90" s="96" t="s">
        <v>295</v>
      </c>
      <c r="C90" s="97"/>
      <c r="D90" s="65">
        <f t="shared" si="16"/>
        <v>8.800000000000011</v>
      </c>
      <c r="E90" s="65">
        <f>_xlfn.SUMIFS($D$15:D90,$K$15:K90,K90)</f>
        <v>200.40000000000003</v>
      </c>
      <c r="F90" s="66">
        <v>341.6</v>
      </c>
      <c r="G90" s="54">
        <v>23</v>
      </c>
      <c r="H90" s="52">
        <f t="shared" si="17"/>
        <v>14.585460244604917</v>
      </c>
      <c r="I90" s="56"/>
      <c r="J90" s="31">
        <f t="shared" si="18"/>
        <v>43246.6008576757</v>
      </c>
      <c r="K90" s="32" t="str">
        <f t="shared" si="19"/>
        <v>26/5/2018</v>
      </c>
      <c r="L90" s="57">
        <f t="shared" si="20"/>
        <v>43246.6008576757</v>
      </c>
    </row>
    <row r="91" spans="1:12" ht="15.75">
      <c r="A91" s="20" t="s">
        <v>49</v>
      </c>
      <c r="B91" s="105" t="s">
        <v>144</v>
      </c>
      <c r="C91" s="106"/>
      <c r="D91" s="63">
        <f t="shared" si="16"/>
        <v>6.599999999999966</v>
      </c>
      <c r="E91" s="63">
        <f>_xlfn.SUMIFS($D$15:D91,$K$15:K91,K91)</f>
        <v>207</v>
      </c>
      <c r="F91" s="64">
        <v>348.2</v>
      </c>
      <c r="G91" s="58">
        <v>23</v>
      </c>
      <c r="H91" s="59">
        <f t="shared" si="17"/>
        <v>14.584777374570653</v>
      </c>
      <c r="I91" s="60">
        <v>0.006944444444444444</v>
      </c>
      <c r="J91" s="67">
        <f t="shared" si="18"/>
        <v>43246.61281419744</v>
      </c>
      <c r="K91" s="68" t="str">
        <f t="shared" si="19"/>
        <v>26/5/2018</v>
      </c>
      <c r="L91" s="61">
        <f t="shared" si="20"/>
        <v>43246.619758641886</v>
      </c>
    </row>
    <row r="92" spans="2:12" ht="15">
      <c r="B92" s="96" t="s">
        <v>296</v>
      </c>
      <c r="C92" s="97"/>
      <c r="D92" s="65">
        <f t="shared" si="16"/>
        <v>4.900000000000034</v>
      </c>
      <c r="E92" s="65">
        <f>_xlfn.SUMIFS($D$15:D92,$K$15:K92,K92)</f>
        <v>211.90000000000003</v>
      </c>
      <c r="F92" s="66">
        <v>353.1</v>
      </c>
      <c r="G92" s="54">
        <v>23</v>
      </c>
      <c r="H92" s="52">
        <f t="shared" si="17"/>
        <v>14.659207134375945</v>
      </c>
      <c r="I92" s="56"/>
      <c r="J92" s="31">
        <f t="shared" si="18"/>
        <v>43246.62863545348</v>
      </c>
      <c r="K92" s="32" t="str">
        <f t="shared" si="19"/>
        <v>26/5/2018</v>
      </c>
      <c r="L92" s="57">
        <f t="shared" si="20"/>
        <v>43246.62863545348</v>
      </c>
    </row>
    <row r="93" spans="2:12" ht="15">
      <c r="B93" s="96" t="s">
        <v>145</v>
      </c>
      <c r="C93" s="97"/>
      <c r="D93" s="65">
        <f aca="true" t="shared" si="21" ref="D93:D99">IF(F93="","",IF(F93&lt;F92,F93,F93-F92))</f>
        <v>4.7999999999999545</v>
      </c>
      <c r="E93" s="65">
        <f>_xlfn.SUMIFS($D$15:D93,$K$15:K93,K93)</f>
        <v>216.7</v>
      </c>
      <c r="F93" s="66">
        <v>357.9</v>
      </c>
      <c r="G93" s="54">
        <v>23</v>
      </c>
      <c r="H93" s="52">
        <f t="shared" si="17"/>
        <v>14.730852303786907</v>
      </c>
      <c r="I93" s="56"/>
      <c r="J93" s="31">
        <f aca="true" t="shared" si="22" ref="J93:J98">IF(F93="","",L92+(D93/(G93*24)))</f>
        <v>43246.63733110566</v>
      </c>
      <c r="K93" s="32" t="str">
        <f t="shared" si="19"/>
        <v>26/5/2018</v>
      </c>
      <c r="L93" s="57">
        <f t="shared" si="20"/>
        <v>43246.63733110566</v>
      </c>
    </row>
    <row r="94" spans="2:12" ht="15">
      <c r="B94" s="96" t="s">
        <v>146</v>
      </c>
      <c r="C94" s="97"/>
      <c r="D94" s="65">
        <f t="shared" si="21"/>
        <v>10.100000000000023</v>
      </c>
      <c r="E94" s="65">
        <f>_xlfn.SUMIFS($D$15:D94,$K$15:K94,K94)</f>
        <v>226.8</v>
      </c>
      <c r="F94" s="66">
        <v>368</v>
      </c>
      <c r="G94" s="54">
        <v>23</v>
      </c>
      <c r="H94" s="52">
        <f t="shared" si="17"/>
        <v>14.87765736232014</v>
      </c>
      <c r="I94" s="56"/>
      <c r="J94" s="31">
        <f t="shared" si="22"/>
        <v>43246.65562820711</v>
      </c>
      <c r="K94" s="32" t="str">
        <f t="shared" si="19"/>
        <v>26/5/2018</v>
      </c>
      <c r="L94" s="57">
        <f t="shared" si="20"/>
        <v>43246.65562820711</v>
      </c>
    </row>
    <row r="95" spans="2:12" ht="15">
      <c r="B95" s="96" t="s">
        <v>297</v>
      </c>
      <c r="C95" s="97"/>
      <c r="D95" s="65">
        <f t="shared" si="21"/>
        <v>5</v>
      </c>
      <c r="E95" s="65">
        <f>_xlfn.SUMIFS($D$15:D95,$K$15:K95,K95)</f>
        <v>231.8</v>
      </c>
      <c r="F95" s="66">
        <v>373</v>
      </c>
      <c r="G95" s="54">
        <v>23</v>
      </c>
      <c r="H95" s="52">
        <f t="shared" si="17"/>
        <v>14.94842096936748</v>
      </c>
      <c r="I95" s="56"/>
      <c r="J95" s="31">
        <f t="shared" si="22"/>
        <v>43246.66468617813</v>
      </c>
      <c r="K95" s="32" t="str">
        <f t="shared" si="19"/>
        <v>26/5/2018</v>
      </c>
      <c r="L95" s="57">
        <f t="shared" si="20"/>
        <v>43246.66468617813</v>
      </c>
    </row>
    <row r="96" spans="2:12" ht="15">
      <c r="B96" s="96" t="s">
        <v>298</v>
      </c>
      <c r="C96" s="97"/>
      <c r="D96" s="65">
        <f t="shared" si="21"/>
        <v>5.899999999999977</v>
      </c>
      <c r="E96" s="65">
        <f>_xlfn.SUMIFS($D$15:D96,$K$15:K96,K96)</f>
        <v>237.7</v>
      </c>
      <c r="F96" s="66">
        <v>378.9</v>
      </c>
      <c r="G96" s="54">
        <v>23</v>
      </c>
      <c r="H96" s="52">
        <f t="shared" si="17"/>
        <v>15.030352258745685</v>
      </c>
      <c r="I96" s="56"/>
      <c r="J96" s="31">
        <f t="shared" si="22"/>
        <v>43246.67537458392</v>
      </c>
      <c r="K96" s="32" t="str">
        <f t="shared" si="19"/>
        <v>26/5/2018</v>
      </c>
      <c r="L96" s="57">
        <f t="shared" si="20"/>
        <v>43246.67537458392</v>
      </c>
    </row>
    <row r="97" spans="2:12" ht="15">
      <c r="B97" s="96" t="s">
        <v>147</v>
      </c>
      <c r="C97" s="97"/>
      <c r="D97" s="65">
        <f t="shared" si="21"/>
        <v>2.6000000000000227</v>
      </c>
      <c r="E97" s="65">
        <f>_xlfn.SUMIFS($D$15:D97,$K$15:K97,K97)</f>
        <v>240.3</v>
      </c>
      <c r="F97" s="66">
        <v>381.5</v>
      </c>
      <c r="G97" s="54">
        <v>23</v>
      </c>
      <c r="H97" s="52">
        <f t="shared" si="17"/>
        <v>15.065930629663256</v>
      </c>
      <c r="I97" s="56"/>
      <c r="J97" s="31">
        <f t="shared" si="22"/>
        <v>43246.680084728854</v>
      </c>
      <c r="K97" s="32" t="str">
        <f t="shared" si="19"/>
        <v>26/5/2018</v>
      </c>
      <c r="L97" s="57">
        <f t="shared" si="20"/>
        <v>43246.680084728854</v>
      </c>
    </row>
    <row r="98" spans="2:12" ht="15">
      <c r="B98" s="96" t="s">
        <v>299</v>
      </c>
      <c r="C98" s="97"/>
      <c r="D98" s="65">
        <f t="shared" si="21"/>
        <v>6</v>
      </c>
      <c r="E98" s="65">
        <f>_xlfn.SUMIFS($D$15:D98,$K$15:K98,K98)</f>
        <v>246.3</v>
      </c>
      <c r="F98" s="66">
        <v>387.5</v>
      </c>
      <c r="G98" s="54">
        <v>23</v>
      </c>
      <c r="H98" s="52">
        <f t="shared" si="17"/>
        <v>15.146834552991852</v>
      </c>
      <c r="I98" s="56"/>
      <c r="J98" s="31">
        <f t="shared" si="22"/>
        <v>43246.69095429407</v>
      </c>
      <c r="K98" s="32" t="str">
        <f t="shared" si="19"/>
        <v>26/5/2018</v>
      </c>
      <c r="L98" s="57">
        <f t="shared" si="20"/>
        <v>43246.69095429407</v>
      </c>
    </row>
    <row r="99" spans="2:12" ht="15">
      <c r="B99" s="96" t="s">
        <v>148</v>
      </c>
      <c r="C99" s="97"/>
      <c r="D99" s="65">
        <f t="shared" si="21"/>
        <v>8.100000000000023</v>
      </c>
      <c r="E99" s="65">
        <f>_xlfn.SUMIFS($D$15:D99,$K$15:K99,K99)</f>
        <v>254.40000000000003</v>
      </c>
      <c r="F99" s="66">
        <v>395.6</v>
      </c>
      <c r="G99" s="54">
        <v>23</v>
      </c>
      <c r="H99" s="52">
        <f t="shared" si="17"/>
        <v>15.253473141667133</v>
      </c>
      <c r="I99" s="56"/>
      <c r="J99" s="31">
        <f t="shared" si="18"/>
        <v>43246.70562820711</v>
      </c>
      <c r="K99" s="32" t="str">
        <f t="shared" si="19"/>
        <v>26/5/2018</v>
      </c>
      <c r="L99" s="57">
        <f t="shared" si="20"/>
        <v>43246.70562820711</v>
      </c>
    </row>
    <row r="100" spans="2:12" ht="15">
      <c r="B100" s="96" t="s">
        <v>300</v>
      </c>
      <c r="C100" s="97"/>
      <c r="D100" s="65">
        <f t="shared" si="16"/>
        <v>1.6999999999999886</v>
      </c>
      <c r="E100" s="65">
        <f>_xlfn.SUMIFS($D$15:D100,$K$15:K100,K100)</f>
        <v>256.1</v>
      </c>
      <c r="F100" s="66">
        <v>397.3</v>
      </c>
      <c r="G100" s="54">
        <v>23</v>
      </c>
      <c r="H100" s="52">
        <f t="shared" si="17"/>
        <v>15.275487428919947</v>
      </c>
      <c r="I100" s="56"/>
      <c r="J100" s="31">
        <f t="shared" si="18"/>
        <v>43246.708707917256</v>
      </c>
      <c r="K100" s="32" t="str">
        <f t="shared" si="19"/>
        <v>26/5/2018</v>
      </c>
      <c r="L100" s="57">
        <f t="shared" si="20"/>
        <v>43246.708707917256</v>
      </c>
    </row>
    <row r="101" spans="2:12" ht="15">
      <c r="B101" s="96" t="s">
        <v>301</v>
      </c>
      <c r="C101" s="97"/>
      <c r="D101" s="65">
        <f t="shared" si="16"/>
        <v>3.099999999999966</v>
      </c>
      <c r="E101" s="65">
        <f>_xlfn.SUMIFS($D$15:D101,$K$15:K101,K101)</f>
        <v>259.2</v>
      </c>
      <c r="F101" s="66">
        <v>400.4</v>
      </c>
      <c r="G101" s="54">
        <v>23</v>
      </c>
      <c r="H101" s="52">
        <f t="shared" si="17"/>
        <v>15.315310677494246</v>
      </c>
      <c r="I101" s="56"/>
      <c r="J101" s="31">
        <f t="shared" si="18"/>
        <v>43246.71432385928</v>
      </c>
      <c r="K101" s="32" t="str">
        <f t="shared" si="19"/>
        <v>26/5/2018</v>
      </c>
      <c r="L101" s="57">
        <f t="shared" si="20"/>
        <v>43246.71432385928</v>
      </c>
    </row>
    <row r="102" spans="2:12" ht="15">
      <c r="B102" s="96" t="s">
        <v>302</v>
      </c>
      <c r="C102" s="97"/>
      <c r="D102" s="65">
        <f t="shared" si="16"/>
        <v>1.400000000000034</v>
      </c>
      <c r="E102" s="65">
        <f>_xlfn.SUMIFS($D$15:D102,$K$15:K102,K102)</f>
        <v>260.6</v>
      </c>
      <c r="F102" s="66">
        <v>401.8</v>
      </c>
      <c r="G102" s="54">
        <v>23</v>
      </c>
      <c r="H102" s="52">
        <f t="shared" si="17"/>
        <v>15.33316109095485</v>
      </c>
      <c r="I102" s="56"/>
      <c r="J102" s="31">
        <f t="shared" si="18"/>
        <v>43246.71686009117</v>
      </c>
      <c r="K102" s="32" t="str">
        <f t="shared" si="19"/>
        <v>26/5/2018</v>
      </c>
      <c r="L102" s="57">
        <f t="shared" si="20"/>
        <v>43246.71686009117</v>
      </c>
    </row>
    <row r="103" spans="2:12" ht="15">
      <c r="B103" s="96" t="s">
        <v>161</v>
      </c>
      <c r="C103" s="97"/>
      <c r="D103" s="65">
        <f t="shared" si="16"/>
        <v>12</v>
      </c>
      <c r="E103" s="65">
        <f>_xlfn.SUMIFS($D$15:D103,$K$15:K103,K103)</f>
        <v>272.6</v>
      </c>
      <c r="F103" s="66">
        <v>413.8</v>
      </c>
      <c r="G103" s="54">
        <v>23</v>
      </c>
      <c r="H103" s="52">
        <f t="shared" si="17"/>
        <v>15.482829308992454</v>
      </c>
      <c r="I103" s="56"/>
      <c r="J103" s="31">
        <f t="shared" si="18"/>
        <v>43246.7385992216</v>
      </c>
      <c r="K103" s="32" t="str">
        <f t="shared" si="19"/>
        <v>26/5/2018</v>
      </c>
      <c r="L103" s="57">
        <f t="shared" si="20"/>
        <v>43246.7385992216</v>
      </c>
    </row>
    <row r="104" spans="2:12" ht="15">
      <c r="B104" s="96" t="s">
        <v>303</v>
      </c>
      <c r="C104" s="97"/>
      <c r="D104" s="65">
        <f t="shared" si="16"/>
        <v>11.599999999999966</v>
      </c>
      <c r="E104" s="65">
        <f>_xlfn.SUMIFS($D$15:D104,$K$15:K104,K104)</f>
        <v>284.2</v>
      </c>
      <c r="F104" s="66">
        <v>425.4</v>
      </c>
      <c r="G104" s="54">
        <v>23</v>
      </c>
      <c r="H104" s="52">
        <f t="shared" si="17"/>
        <v>15.622056895432701</v>
      </c>
      <c r="I104" s="56"/>
      <c r="J104" s="31">
        <f t="shared" si="18"/>
        <v>43246.759613714356</v>
      </c>
      <c r="K104" s="32" t="str">
        <f t="shared" si="19"/>
        <v>26/5/2018</v>
      </c>
      <c r="L104" s="57">
        <f t="shared" si="20"/>
        <v>43246.759613714356</v>
      </c>
    </row>
    <row r="105" spans="2:12" ht="15">
      <c r="B105" s="96" t="s">
        <v>304</v>
      </c>
      <c r="C105" s="97"/>
      <c r="D105" s="65">
        <f t="shared" si="16"/>
        <v>4</v>
      </c>
      <c r="E105" s="65">
        <f>_xlfn.SUMIFS($D$15:D105,$K$15:K105,K105)</f>
        <v>288.2</v>
      </c>
      <c r="F105" s="66">
        <v>429.4</v>
      </c>
      <c r="G105" s="54">
        <v>23</v>
      </c>
      <c r="H105" s="52">
        <f t="shared" si="17"/>
        <v>15.668878179664443</v>
      </c>
      <c r="I105" s="56"/>
      <c r="J105" s="31">
        <f t="shared" si="18"/>
        <v>43246.766860091164</v>
      </c>
      <c r="K105" s="32" t="str">
        <f t="shared" si="19"/>
        <v>26/5/2018</v>
      </c>
      <c r="L105" s="57">
        <f t="shared" si="20"/>
        <v>43246.766860091164</v>
      </c>
    </row>
    <row r="106" spans="2:12" ht="15">
      <c r="B106" s="96" t="s">
        <v>149</v>
      </c>
      <c r="C106" s="97"/>
      <c r="D106" s="65">
        <f t="shared" si="16"/>
        <v>5.5</v>
      </c>
      <c r="E106" s="65">
        <f>_xlfn.SUMIFS($D$15:D106,$K$15:K106,K106)</f>
        <v>293.7</v>
      </c>
      <c r="F106" s="66">
        <v>434.9</v>
      </c>
      <c r="G106" s="54">
        <v>23</v>
      </c>
      <c r="H106" s="52">
        <f t="shared" si="17"/>
        <v>15.732295513239755</v>
      </c>
      <c r="I106" s="56"/>
      <c r="J106" s="31">
        <f t="shared" si="18"/>
        <v>43246.776823859276</v>
      </c>
      <c r="K106" s="32" t="str">
        <f t="shared" si="19"/>
        <v>26/5/2018</v>
      </c>
      <c r="L106" s="57">
        <f t="shared" si="20"/>
        <v>43246.776823859276</v>
      </c>
    </row>
    <row r="107" spans="2:12" ht="15">
      <c r="B107" s="96" t="s">
        <v>150</v>
      </c>
      <c r="C107" s="97"/>
      <c r="D107" s="65">
        <f t="shared" si="16"/>
        <v>3.1000000000000227</v>
      </c>
      <c r="E107" s="65">
        <f>_xlfn.SUMIFS($D$15:D107,$K$15:K107,K107)</f>
        <v>296.8</v>
      </c>
      <c r="F107" s="66">
        <v>438</v>
      </c>
      <c r="G107" s="54">
        <v>23</v>
      </c>
      <c r="H107" s="52">
        <f t="shared" si="17"/>
        <v>15.580596763984705</v>
      </c>
      <c r="I107" s="56">
        <v>0.013888888888888888</v>
      </c>
      <c r="J107" s="31">
        <f t="shared" si="18"/>
        <v>43246.7824398013</v>
      </c>
      <c r="K107" s="32" t="str">
        <f t="shared" si="19"/>
        <v>26/5/2018</v>
      </c>
      <c r="L107" s="57">
        <f t="shared" si="20"/>
        <v>43246.796328690194</v>
      </c>
    </row>
    <row r="108" spans="2:12" ht="15.75">
      <c r="B108" s="96" t="s">
        <v>244</v>
      </c>
      <c r="C108" s="97"/>
      <c r="D108" s="65">
        <f t="shared" si="16"/>
        <v>17.19999999999999</v>
      </c>
      <c r="E108" s="65">
        <f>_xlfn.SUMIFS($D$15:D108,$K$15:K108,K108)</f>
        <v>314</v>
      </c>
      <c r="F108" s="66">
        <v>455.2</v>
      </c>
      <c r="G108" s="54">
        <v>22</v>
      </c>
      <c r="H108" s="52">
        <f t="shared" si="17"/>
        <v>15.754295701602594</v>
      </c>
      <c r="I108" s="56"/>
      <c r="J108" s="31">
        <f t="shared" si="18"/>
        <v>43246.82890444777</v>
      </c>
      <c r="K108" s="32" t="str">
        <f t="shared" si="19"/>
        <v>26/5/2018</v>
      </c>
      <c r="L108" s="57">
        <f t="shared" si="20"/>
        <v>43246.82890444777</v>
      </c>
    </row>
    <row r="109" spans="2:12" ht="15">
      <c r="B109" s="96" t="s">
        <v>305</v>
      </c>
      <c r="C109" s="97"/>
      <c r="D109" s="65">
        <f t="shared" si="16"/>
        <v>6.900000000000034</v>
      </c>
      <c r="E109" s="65">
        <f>_xlfn.SUMIFS($D$15:D109,$K$15:K109,K109)</f>
        <v>320.90000000000003</v>
      </c>
      <c r="F109" s="66">
        <v>462.1</v>
      </c>
      <c r="G109" s="54">
        <v>20</v>
      </c>
      <c r="H109" s="52">
        <f t="shared" si="17"/>
        <v>15.804392581607836</v>
      </c>
      <c r="I109" s="56"/>
      <c r="J109" s="31">
        <f t="shared" si="18"/>
        <v>43246.84327944777</v>
      </c>
      <c r="K109" s="32" t="str">
        <f t="shared" si="19"/>
        <v>26/5/2018</v>
      </c>
      <c r="L109" s="57">
        <f t="shared" si="20"/>
        <v>43246.84327944777</v>
      </c>
    </row>
    <row r="110" spans="1:12" ht="47.25" customHeight="1">
      <c r="A110" s="20" t="s">
        <v>50</v>
      </c>
      <c r="B110" s="170" t="s">
        <v>248</v>
      </c>
      <c r="C110" s="106"/>
      <c r="D110" s="63">
        <f t="shared" si="16"/>
        <v>2.599999999999966</v>
      </c>
      <c r="E110" s="63">
        <f>_xlfn.SUMIFS($D$15:D110,$K$15:K110,K110)</f>
        <v>323.5</v>
      </c>
      <c r="F110" s="64">
        <v>464.7</v>
      </c>
      <c r="G110" s="58">
        <v>20</v>
      </c>
      <c r="H110" s="59">
        <f t="shared" si="17"/>
        <v>12.558767003019653</v>
      </c>
      <c r="I110" s="60">
        <v>0.31805555555555554</v>
      </c>
      <c r="J110" s="67">
        <f t="shared" si="18"/>
        <v>43246.84869611444</v>
      </c>
      <c r="K110" s="68" t="str">
        <f t="shared" si="19"/>
        <v>26/5/2018</v>
      </c>
      <c r="L110" s="61">
        <f t="shared" si="20"/>
        <v>43247.166751669996</v>
      </c>
    </row>
    <row r="111" spans="2:12" ht="15">
      <c r="B111" s="96" t="s">
        <v>151</v>
      </c>
      <c r="C111" s="97"/>
      <c r="D111" s="65">
        <f aca="true" t="shared" si="23" ref="D111:D142">IF(F111="","",IF(F111&lt;F110,F111,F111-F110))</f>
        <v>2.5</v>
      </c>
      <c r="E111" s="65">
        <f>_xlfn.SUMIFS($D$15:D111,$K$15:K111,K111)</f>
        <v>2.5</v>
      </c>
      <c r="F111" s="66">
        <v>467.2</v>
      </c>
      <c r="G111" s="54">
        <v>19</v>
      </c>
      <c r="H111" s="52">
        <f aca="true" t="shared" si="24" ref="H111:H142">IF(F111="","",F111/((L111-$D$4)*24))</f>
        <v>12.58159081283261</v>
      </c>
      <c r="I111" s="56"/>
      <c r="J111" s="31">
        <f aca="true" t="shared" si="25" ref="J111:J142">IF(F111="","",L110+(D111/(G111*24)))</f>
        <v>43247.172234126134</v>
      </c>
      <c r="K111" s="32" t="str">
        <f aca="true" t="shared" si="26" ref="K111:K142">CONCATENATE(DAY(J111),"/",MONTH(J111),"/",YEAR(J111))</f>
        <v>27/5/2018</v>
      </c>
      <c r="L111" s="57">
        <f aca="true" t="shared" si="27" ref="L111:L142">IF(F111="","",I111+J111)</f>
        <v>43247.172234126134</v>
      </c>
    </row>
    <row r="112" spans="2:12" ht="15">
      <c r="B112" s="96" t="s">
        <v>152</v>
      </c>
      <c r="C112" s="97"/>
      <c r="D112" s="65">
        <f t="shared" si="23"/>
        <v>9.699999999999989</v>
      </c>
      <c r="E112" s="65">
        <f>_xlfn.SUMIFS($D$15:D112,$K$15:K112,K112)</f>
        <v>12.199999999999989</v>
      </c>
      <c r="F112" s="66">
        <v>476.9</v>
      </c>
      <c r="G112" s="54">
        <v>15</v>
      </c>
      <c r="H112" s="52">
        <f t="shared" si="24"/>
        <v>12.62298553973061</v>
      </c>
      <c r="I112" s="56"/>
      <c r="J112" s="31">
        <f aca="true" t="shared" si="28" ref="J112:J119">IF(F112="","",L111+(D112/(G112*24)))</f>
        <v>43247.199178570576</v>
      </c>
      <c r="K112" s="32" t="str">
        <f t="shared" si="26"/>
        <v>27/5/2018</v>
      </c>
      <c r="L112" s="57">
        <f t="shared" si="27"/>
        <v>43247.199178570576</v>
      </c>
    </row>
    <row r="113" spans="2:12" ht="15">
      <c r="B113" s="96" t="s">
        <v>306</v>
      </c>
      <c r="C113" s="97"/>
      <c r="D113" s="65">
        <f t="shared" si="23"/>
        <v>6.600000000000023</v>
      </c>
      <c r="E113" s="65">
        <f>_xlfn.SUMIFS($D$15:D113,$K$15:K113,K113)</f>
        <v>18.80000000000001</v>
      </c>
      <c r="F113" s="66">
        <v>483.5</v>
      </c>
      <c r="G113" s="54">
        <v>15</v>
      </c>
      <c r="H113" s="52">
        <f t="shared" si="24"/>
        <v>12.650350232157756</v>
      </c>
      <c r="I113" s="56"/>
      <c r="J113" s="31">
        <f t="shared" si="28"/>
        <v>43247.21751190391</v>
      </c>
      <c r="K113" s="32" t="str">
        <f t="shared" si="26"/>
        <v>27/5/2018</v>
      </c>
      <c r="L113" s="57">
        <f t="shared" si="27"/>
        <v>43247.21751190391</v>
      </c>
    </row>
    <row r="114" spans="2:12" ht="15">
      <c r="B114" s="96" t="s">
        <v>153</v>
      </c>
      <c r="C114" s="97"/>
      <c r="D114" s="65">
        <f t="shared" si="23"/>
        <v>8.699999999999989</v>
      </c>
      <c r="E114" s="65">
        <f>_xlfn.SUMIFS($D$15:D114,$K$15:K114,K114)</f>
        <v>27.5</v>
      </c>
      <c r="F114" s="66">
        <v>492.2</v>
      </c>
      <c r="G114" s="54">
        <v>24</v>
      </c>
      <c r="H114" s="52">
        <f t="shared" si="24"/>
        <v>12.7569845242718</v>
      </c>
      <c r="I114" s="56"/>
      <c r="J114" s="31">
        <f t="shared" si="28"/>
        <v>43247.23261607058</v>
      </c>
      <c r="K114" s="32" t="str">
        <f t="shared" si="26"/>
        <v>27/5/2018</v>
      </c>
      <c r="L114" s="57">
        <f t="shared" si="27"/>
        <v>43247.23261607058</v>
      </c>
    </row>
    <row r="115" spans="2:12" ht="15">
      <c r="B115" s="96" t="s">
        <v>242</v>
      </c>
      <c r="C115" s="97"/>
      <c r="D115" s="65">
        <f t="shared" si="23"/>
        <v>10.900000000000034</v>
      </c>
      <c r="E115" s="65">
        <f>_xlfn.SUMIFS($D$15:D115,$K$15:K115,K115)</f>
        <v>38.400000000000034</v>
      </c>
      <c r="F115" s="66">
        <v>503.1</v>
      </c>
      <c r="G115" s="54">
        <v>19</v>
      </c>
      <c r="H115" s="52">
        <f t="shared" si="24"/>
        <v>12.848451385637702</v>
      </c>
      <c r="I115" s="56"/>
      <c r="J115" s="31">
        <f t="shared" si="28"/>
        <v>43247.25651957935</v>
      </c>
      <c r="K115" s="32" t="str">
        <f t="shared" si="26"/>
        <v>27/5/2018</v>
      </c>
      <c r="L115" s="57">
        <f t="shared" si="27"/>
        <v>43247.25651957935</v>
      </c>
    </row>
    <row r="116" spans="2:13" ht="15">
      <c r="B116" s="96" t="s">
        <v>154</v>
      </c>
      <c r="C116" s="97"/>
      <c r="D116" s="65">
        <f t="shared" si="23"/>
        <v>5.399999999999977</v>
      </c>
      <c r="E116" s="65">
        <f>_xlfn.SUMIFS($D$15:D116,$K$15:K116,K116)</f>
        <v>43.80000000000001</v>
      </c>
      <c r="F116" s="66">
        <v>508.5</v>
      </c>
      <c r="G116" s="54">
        <v>19</v>
      </c>
      <c r="H116" s="52">
        <f t="shared" si="24"/>
        <v>12.892779598307156</v>
      </c>
      <c r="I116" s="56"/>
      <c r="J116" s="31">
        <f t="shared" si="28"/>
        <v>43247.26836168461</v>
      </c>
      <c r="K116" s="32" t="str">
        <f t="shared" si="26"/>
        <v>27/5/2018</v>
      </c>
      <c r="L116" s="57">
        <f t="shared" si="27"/>
        <v>43247.26836168461</v>
      </c>
      <c r="M116" s="45"/>
    </row>
    <row r="117" spans="2:13" ht="15">
      <c r="B117" s="96" t="s">
        <v>307</v>
      </c>
      <c r="C117" s="97"/>
      <c r="D117" s="65">
        <f t="shared" si="23"/>
        <v>3</v>
      </c>
      <c r="E117" s="65">
        <f>_xlfn.SUMIFS($D$15:D117,$K$15:K117,K117)</f>
        <v>46.80000000000001</v>
      </c>
      <c r="F117" s="66">
        <v>511.5</v>
      </c>
      <c r="G117" s="54">
        <v>19</v>
      </c>
      <c r="H117" s="52">
        <f t="shared" si="24"/>
        <v>12.917131433055658</v>
      </c>
      <c r="I117" s="56"/>
      <c r="J117" s="31">
        <f t="shared" si="28"/>
        <v>43247.27494063198</v>
      </c>
      <c r="K117" s="32" t="str">
        <f t="shared" si="26"/>
        <v>27/5/2018</v>
      </c>
      <c r="L117" s="57">
        <f t="shared" si="27"/>
        <v>43247.27494063198</v>
      </c>
      <c r="M117" s="45"/>
    </row>
    <row r="118" spans="2:13" ht="15">
      <c r="B118" s="96" t="s">
        <v>308</v>
      </c>
      <c r="C118" s="97"/>
      <c r="D118" s="65">
        <f t="shared" si="23"/>
        <v>0.19999999999998863</v>
      </c>
      <c r="E118" s="65">
        <f>_xlfn.SUMIFS($D$15:D118,$K$15:K118,K118)</f>
        <v>47</v>
      </c>
      <c r="F118" s="66">
        <v>511.7</v>
      </c>
      <c r="G118" s="54">
        <v>19</v>
      </c>
      <c r="H118" s="52">
        <f t="shared" si="24"/>
        <v>12.918747985627713</v>
      </c>
      <c r="I118" s="56"/>
      <c r="J118" s="31">
        <f t="shared" si="28"/>
        <v>43247.27537922847</v>
      </c>
      <c r="K118" s="32" t="str">
        <f t="shared" si="26"/>
        <v>27/5/2018</v>
      </c>
      <c r="L118" s="57">
        <f t="shared" si="27"/>
        <v>43247.27537922847</v>
      </c>
      <c r="M118" s="45"/>
    </row>
    <row r="119" spans="2:13" ht="15">
      <c r="B119" s="96" t="s">
        <v>309</v>
      </c>
      <c r="C119" s="97"/>
      <c r="D119" s="65">
        <f t="shared" si="23"/>
        <v>1.1999999999999886</v>
      </c>
      <c r="E119" s="65">
        <f>_xlfn.SUMIFS($D$15:D119,$K$15:K119,K119)</f>
        <v>48.19999999999999</v>
      </c>
      <c r="F119" s="66">
        <v>512.9</v>
      </c>
      <c r="G119" s="54">
        <v>19</v>
      </c>
      <c r="H119" s="52">
        <f t="shared" si="24"/>
        <v>12.92842928635261</v>
      </c>
      <c r="I119" s="56"/>
      <c r="J119" s="31">
        <f t="shared" si="28"/>
        <v>43247.27801080742</v>
      </c>
      <c r="K119" s="32" t="str">
        <f t="shared" si="26"/>
        <v>27/5/2018</v>
      </c>
      <c r="L119" s="57">
        <f t="shared" si="27"/>
        <v>43247.27801080742</v>
      </c>
      <c r="M119" s="45"/>
    </row>
    <row r="120" spans="2:13" ht="15">
      <c r="B120" s="96" t="s">
        <v>95</v>
      </c>
      <c r="C120" s="97"/>
      <c r="D120" s="65">
        <f t="shared" si="23"/>
        <v>6.100000000000023</v>
      </c>
      <c r="E120" s="65">
        <f>_xlfn.SUMIFS($D$15:D120,$K$15:K120,K120)</f>
        <v>54.30000000000001</v>
      </c>
      <c r="F120" s="66">
        <v>519</v>
      </c>
      <c r="G120" s="54">
        <v>19</v>
      </c>
      <c r="H120" s="52">
        <f t="shared" si="24"/>
        <v>12.977169779631545</v>
      </c>
      <c r="I120" s="56"/>
      <c r="J120" s="31">
        <f t="shared" si="25"/>
        <v>43247.291388000405</v>
      </c>
      <c r="K120" s="32" t="str">
        <f t="shared" si="26"/>
        <v>27/5/2018</v>
      </c>
      <c r="L120" s="57">
        <f t="shared" si="27"/>
        <v>43247.291388000405</v>
      </c>
      <c r="M120" s="45"/>
    </row>
    <row r="121" spans="2:13" ht="15">
      <c r="B121" s="96" t="s">
        <v>310</v>
      </c>
      <c r="C121" s="97"/>
      <c r="D121" s="65">
        <f t="shared" si="23"/>
        <v>5.399999999999977</v>
      </c>
      <c r="E121" s="65">
        <f>_xlfn.SUMIFS($D$15:D121,$K$15:K121,K121)</f>
        <v>59.69999999999999</v>
      </c>
      <c r="F121" s="66">
        <v>524.4</v>
      </c>
      <c r="G121" s="54">
        <v>20</v>
      </c>
      <c r="H121" s="52">
        <f t="shared" si="24"/>
        <v>12.864509141777638</v>
      </c>
      <c r="I121" s="56">
        <v>0.020833333333333332</v>
      </c>
      <c r="J121" s="31">
        <f t="shared" si="25"/>
        <v>43247.30263800041</v>
      </c>
      <c r="K121" s="32" t="str">
        <f t="shared" si="26"/>
        <v>27/5/2018</v>
      </c>
      <c r="L121" s="57">
        <f t="shared" si="27"/>
        <v>43247.323471333744</v>
      </c>
      <c r="M121" s="45"/>
    </row>
    <row r="122" spans="2:13" ht="15">
      <c r="B122" s="96" t="s">
        <v>311</v>
      </c>
      <c r="C122" s="97"/>
      <c r="D122" s="65">
        <f t="shared" si="23"/>
        <v>10.100000000000023</v>
      </c>
      <c r="E122" s="65">
        <f>_xlfn.SUMIFS($D$15:D122,$K$15:K122,K122)</f>
        <v>69.80000000000001</v>
      </c>
      <c r="F122" s="66">
        <v>534.5</v>
      </c>
      <c r="G122" s="54">
        <v>15</v>
      </c>
      <c r="H122" s="52">
        <f t="shared" si="24"/>
        <v>12.899210241857764</v>
      </c>
      <c r="I122" s="56"/>
      <c r="J122" s="31">
        <f t="shared" si="25"/>
        <v>43247.3515268893</v>
      </c>
      <c r="K122" s="32" t="str">
        <f t="shared" si="26"/>
        <v>27/5/2018</v>
      </c>
      <c r="L122" s="57">
        <f t="shared" si="27"/>
        <v>43247.3515268893</v>
      </c>
      <c r="M122" s="45"/>
    </row>
    <row r="123" spans="2:12" ht="15">
      <c r="B123" s="96" t="s">
        <v>85</v>
      </c>
      <c r="C123" s="97"/>
      <c r="D123" s="65">
        <f t="shared" si="23"/>
        <v>4.399999999999977</v>
      </c>
      <c r="E123" s="65">
        <f>_xlfn.SUMIFS($D$15:D123,$K$15:K123,K123)</f>
        <v>74.19999999999999</v>
      </c>
      <c r="F123" s="66">
        <v>538.9</v>
      </c>
      <c r="G123" s="54">
        <v>15</v>
      </c>
      <c r="H123" s="52">
        <f t="shared" si="24"/>
        <v>12.913977363305293</v>
      </c>
      <c r="I123" s="56"/>
      <c r="J123" s="31">
        <f t="shared" si="25"/>
        <v>43247.36374911152</v>
      </c>
      <c r="K123" s="32" t="str">
        <f t="shared" si="26"/>
        <v>27/5/2018</v>
      </c>
      <c r="L123" s="57">
        <f t="shared" si="27"/>
        <v>43247.36374911152</v>
      </c>
    </row>
    <row r="124" spans="2:12" ht="15">
      <c r="B124" s="96" t="s">
        <v>312</v>
      </c>
      <c r="C124" s="97"/>
      <c r="D124" s="65">
        <f t="shared" si="23"/>
        <v>5.800000000000068</v>
      </c>
      <c r="E124" s="65">
        <f>_xlfn.SUMIFS($D$15:D124,$K$15:K124,K124)</f>
        <v>80.00000000000006</v>
      </c>
      <c r="F124" s="66">
        <v>544.7</v>
      </c>
      <c r="G124" s="54">
        <v>20.5</v>
      </c>
      <c r="H124" s="52">
        <f t="shared" si="24"/>
        <v>12.965063792722038</v>
      </c>
      <c r="I124" s="56"/>
      <c r="J124" s="31">
        <f t="shared" si="25"/>
        <v>43247.37553772941</v>
      </c>
      <c r="K124" s="32" t="str">
        <f t="shared" si="26"/>
        <v>27/5/2018</v>
      </c>
      <c r="L124" s="57">
        <f t="shared" si="27"/>
        <v>43247.37553772941</v>
      </c>
    </row>
    <row r="125" spans="2:12" ht="15">
      <c r="B125" s="96" t="s">
        <v>96</v>
      </c>
      <c r="C125" s="97"/>
      <c r="D125" s="65">
        <f t="shared" si="23"/>
        <v>7.7999999999999545</v>
      </c>
      <c r="E125" s="65">
        <f>_xlfn.SUMIFS($D$15:D125,$K$15:K125,K125)</f>
        <v>87.80000000000001</v>
      </c>
      <c r="F125" s="66">
        <v>552.5</v>
      </c>
      <c r="G125" s="54">
        <v>20.5</v>
      </c>
      <c r="H125" s="52">
        <f t="shared" si="24"/>
        <v>13.03269110710869</v>
      </c>
      <c r="I125" s="56"/>
      <c r="J125" s="31">
        <f t="shared" si="25"/>
        <v>43247.391391387944</v>
      </c>
      <c r="K125" s="32" t="str">
        <f t="shared" si="26"/>
        <v>27/5/2018</v>
      </c>
      <c r="L125" s="57">
        <f t="shared" si="27"/>
        <v>43247.391391387944</v>
      </c>
    </row>
    <row r="126" spans="2:12" ht="15">
      <c r="B126" s="96" t="s">
        <v>66</v>
      </c>
      <c r="C126" s="97"/>
      <c r="D126" s="65">
        <f t="shared" si="23"/>
        <v>12.399999999999977</v>
      </c>
      <c r="E126" s="65">
        <f>_xlfn.SUMIFS($D$15:D126,$K$15:K126,K126)</f>
        <v>100.19999999999999</v>
      </c>
      <c r="F126" s="66">
        <v>564.9</v>
      </c>
      <c r="G126" s="54">
        <v>20.5</v>
      </c>
      <c r="H126" s="52">
        <f t="shared" si="24"/>
        <v>13.137737451786741</v>
      </c>
      <c r="I126" s="56"/>
      <c r="J126" s="31">
        <f t="shared" si="25"/>
        <v>43247.41659463997</v>
      </c>
      <c r="K126" s="32" t="str">
        <f t="shared" si="26"/>
        <v>27/5/2018</v>
      </c>
      <c r="L126" s="57">
        <f t="shared" si="27"/>
        <v>43247.41659463997</v>
      </c>
    </row>
    <row r="127" spans="2:12" ht="15">
      <c r="B127" s="96" t="s">
        <v>313</v>
      </c>
      <c r="C127" s="97"/>
      <c r="D127" s="65">
        <f t="shared" si="23"/>
        <v>8.300000000000068</v>
      </c>
      <c r="E127" s="65">
        <f>_xlfn.SUMIFS($D$15:D127,$K$15:K127,K127)</f>
        <v>108.50000000000006</v>
      </c>
      <c r="F127" s="66">
        <v>573.2</v>
      </c>
      <c r="G127" s="54">
        <v>20.5</v>
      </c>
      <c r="H127" s="52">
        <f t="shared" si="24"/>
        <v>13.206414921882315</v>
      </c>
      <c r="I127" s="56"/>
      <c r="J127" s="31">
        <f t="shared" si="25"/>
        <v>43247.43346455867</v>
      </c>
      <c r="K127" s="32" t="str">
        <f t="shared" si="26"/>
        <v>27/5/2018</v>
      </c>
      <c r="L127" s="57">
        <f t="shared" si="27"/>
        <v>43247.43346455867</v>
      </c>
    </row>
    <row r="128" spans="2:12" ht="15">
      <c r="B128" s="96" t="s">
        <v>97</v>
      </c>
      <c r="C128" s="97"/>
      <c r="D128" s="65">
        <f t="shared" si="23"/>
        <v>5.399999999999977</v>
      </c>
      <c r="E128" s="65">
        <f>_xlfn.SUMIFS($D$15:D128,$K$15:K128,K128)</f>
        <v>113.90000000000003</v>
      </c>
      <c r="F128" s="66">
        <v>578.6</v>
      </c>
      <c r="G128" s="54">
        <v>20.5</v>
      </c>
      <c r="H128" s="52">
        <f t="shared" si="24"/>
        <v>13.250412820186643</v>
      </c>
      <c r="I128" s="56"/>
      <c r="J128" s="31">
        <f t="shared" si="25"/>
        <v>43247.44444016843</v>
      </c>
      <c r="K128" s="32" t="str">
        <f t="shared" si="26"/>
        <v>27/5/2018</v>
      </c>
      <c r="L128" s="57">
        <f t="shared" si="27"/>
        <v>43247.44444016843</v>
      </c>
    </row>
    <row r="129" spans="1:12" ht="15.75">
      <c r="A129" s="20" t="s">
        <v>51</v>
      </c>
      <c r="B129" s="105" t="s">
        <v>98</v>
      </c>
      <c r="C129" s="106"/>
      <c r="D129" s="63">
        <f t="shared" si="23"/>
        <v>10.5</v>
      </c>
      <c r="E129" s="63">
        <f>_xlfn.SUMIFS($D$15:D129,$K$15:K129,K129)</f>
        <v>124.40000000000003</v>
      </c>
      <c r="F129" s="64">
        <v>589.1</v>
      </c>
      <c r="G129" s="58">
        <v>20.5</v>
      </c>
      <c r="H129" s="59">
        <f t="shared" si="24"/>
        <v>13.284346445247857</v>
      </c>
      <c r="I129" s="60">
        <v>0.006944444444444444</v>
      </c>
      <c r="J129" s="67">
        <f t="shared" si="25"/>
        <v>43247.46578163184</v>
      </c>
      <c r="K129" s="68" t="str">
        <f t="shared" si="26"/>
        <v>27/5/2018</v>
      </c>
      <c r="L129" s="61">
        <f t="shared" si="27"/>
        <v>43247.47272607629</v>
      </c>
    </row>
    <row r="130" spans="2:12" ht="15">
      <c r="B130" s="96" t="s">
        <v>155</v>
      </c>
      <c r="C130" s="171"/>
      <c r="D130" s="65">
        <f t="shared" si="23"/>
        <v>7.7999999999999545</v>
      </c>
      <c r="E130" s="65">
        <f>_xlfn.SUMIFS($D$15:D130,$K$15:K130,K130)</f>
        <v>132.2</v>
      </c>
      <c r="F130" s="66">
        <v>596.9</v>
      </c>
      <c r="G130" s="54">
        <v>20.5</v>
      </c>
      <c r="H130" s="52">
        <f t="shared" si="24"/>
        <v>13.3457307291799</v>
      </c>
      <c r="I130" s="56"/>
      <c r="J130" s="31">
        <f t="shared" si="25"/>
        <v>43247.488579734825</v>
      </c>
      <c r="K130" s="32" t="str">
        <f t="shared" si="26"/>
        <v>27/5/2018</v>
      </c>
      <c r="L130" s="57">
        <f t="shared" si="27"/>
        <v>43247.488579734825</v>
      </c>
    </row>
    <row r="131" spans="2:12" ht="15">
      <c r="B131" s="115" t="s">
        <v>111</v>
      </c>
      <c r="C131" s="97"/>
      <c r="D131" s="65">
        <f t="shared" si="23"/>
        <v>2.3999999999999773</v>
      </c>
      <c r="E131" s="65">
        <f>_xlfn.SUMIFS($D$15:D131,$K$15:K131,K131)</f>
        <v>134.59999999999997</v>
      </c>
      <c r="F131" s="66">
        <v>599.3</v>
      </c>
      <c r="G131" s="54">
        <v>20.5</v>
      </c>
      <c r="H131" s="52">
        <f t="shared" si="24"/>
        <v>13.36440863286846</v>
      </c>
      <c r="I131" s="56"/>
      <c r="J131" s="31">
        <f t="shared" si="25"/>
        <v>43247.4934577836</v>
      </c>
      <c r="K131" s="32" t="str">
        <f t="shared" si="26"/>
        <v>27/5/2018</v>
      </c>
      <c r="L131" s="57">
        <f t="shared" si="27"/>
        <v>43247.4934577836</v>
      </c>
    </row>
    <row r="132" spans="2:12" ht="15">
      <c r="B132" s="53" t="s">
        <v>156</v>
      </c>
      <c r="C132" s="107" t="s">
        <v>115</v>
      </c>
      <c r="D132" s="65">
        <f t="shared" si="23"/>
        <v>12.200000000000045</v>
      </c>
      <c r="E132" s="65">
        <f>_xlfn.SUMIFS($D$15:D132,$K$15:K132,K132)</f>
        <v>146.8</v>
      </c>
      <c r="F132" s="66">
        <v>611.5</v>
      </c>
      <c r="G132" s="54">
        <v>20.5</v>
      </c>
      <c r="H132" s="52">
        <f t="shared" si="24"/>
        <v>13.457866463178537</v>
      </c>
      <c r="I132" s="56"/>
      <c r="J132" s="31">
        <f t="shared" si="25"/>
        <v>43247.51825453157</v>
      </c>
      <c r="K132" s="32" t="str">
        <f t="shared" si="26"/>
        <v>27/5/2018</v>
      </c>
      <c r="L132" s="57">
        <f t="shared" si="27"/>
        <v>43247.51825453157</v>
      </c>
    </row>
    <row r="133" spans="2:13" ht="15" customHeight="1">
      <c r="B133" s="62" t="s">
        <v>342</v>
      </c>
      <c r="C133" s="108"/>
      <c r="D133" s="65">
        <f t="shared" si="23"/>
        <v>5.899999999999977</v>
      </c>
      <c r="E133" s="65">
        <f>_xlfn.SUMIFS($D$15:D133,$K$15:K133,K133)</f>
        <v>152.7</v>
      </c>
      <c r="F133" s="66">
        <v>617.4</v>
      </c>
      <c r="G133" s="54">
        <v>30</v>
      </c>
      <c r="H133" s="52">
        <f t="shared" si="24"/>
        <v>13.431050715044538</v>
      </c>
      <c r="I133" s="56">
        <v>0.013888888888888888</v>
      </c>
      <c r="J133" s="31">
        <f t="shared" si="25"/>
        <v>43247.526448976016</v>
      </c>
      <c r="K133" s="32" t="str">
        <f t="shared" si="26"/>
        <v>27/5/2018</v>
      </c>
      <c r="L133" s="57">
        <f t="shared" si="27"/>
        <v>43247.540337864906</v>
      </c>
      <c r="M133" s="45"/>
    </row>
    <row r="134" spans="2:17" ht="15">
      <c r="B134" s="53" t="s">
        <v>99</v>
      </c>
      <c r="C134" s="108"/>
      <c r="D134" s="65">
        <f t="shared" si="23"/>
        <v>15</v>
      </c>
      <c r="E134" s="65">
        <f>_xlfn.SUMIFS($D$15:D134,$K$15:K134,K134)</f>
        <v>167.7</v>
      </c>
      <c r="F134" s="66">
        <v>632.4</v>
      </c>
      <c r="G134" s="54">
        <v>15</v>
      </c>
      <c r="H134" s="52">
        <f t="shared" si="24"/>
        <v>13.464455280977383</v>
      </c>
      <c r="I134" s="56"/>
      <c r="J134" s="31">
        <f t="shared" si="25"/>
        <v>43247.58200453157</v>
      </c>
      <c r="K134" s="32" t="str">
        <f t="shared" si="26"/>
        <v>27/5/2018</v>
      </c>
      <c r="L134" s="57">
        <f t="shared" si="27"/>
        <v>43247.58200453157</v>
      </c>
      <c r="Q134" s="45"/>
    </row>
    <row r="135" spans="2:17" ht="15">
      <c r="B135" s="55" t="s">
        <v>157</v>
      </c>
      <c r="C135" s="108"/>
      <c r="D135" s="65">
        <f t="shared" si="23"/>
        <v>6.800000000000068</v>
      </c>
      <c r="E135" s="65">
        <f>_xlfn.SUMIFS($D$15:D135,$K$15:K135,K135)</f>
        <v>174.50000000000006</v>
      </c>
      <c r="F135" s="66">
        <v>639.2</v>
      </c>
      <c r="G135" s="54">
        <v>19.5</v>
      </c>
      <c r="H135" s="52">
        <f t="shared" si="24"/>
        <v>13.508936344488697</v>
      </c>
      <c r="I135" s="56"/>
      <c r="J135" s="31">
        <f t="shared" si="25"/>
        <v>43247.5965344461</v>
      </c>
      <c r="K135" s="32" t="str">
        <f t="shared" si="26"/>
        <v>27/5/2018</v>
      </c>
      <c r="L135" s="57">
        <f t="shared" si="27"/>
        <v>43247.5965344461</v>
      </c>
      <c r="Q135" s="45"/>
    </row>
    <row r="136" spans="2:17" ht="15">
      <c r="B136" s="55" t="s">
        <v>158</v>
      </c>
      <c r="C136" s="108"/>
      <c r="D136" s="65">
        <f t="shared" si="23"/>
        <v>8.099999999999909</v>
      </c>
      <c r="E136" s="65">
        <f>_xlfn.SUMIFS($D$15:D136,$K$15:K136,K136)</f>
        <v>182.59999999999997</v>
      </c>
      <c r="F136" s="66">
        <v>647.3</v>
      </c>
      <c r="G136" s="54">
        <v>19.5</v>
      </c>
      <c r="H136" s="52">
        <f t="shared" si="24"/>
        <v>13.56107295418822</v>
      </c>
      <c r="I136" s="56"/>
      <c r="J136" s="31">
        <f t="shared" si="25"/>
        <v>43247.61384213841</v>
      </c>
      <c r="K136" s="32" t="str">
        <f t="shared" si="26"/>
        <v>27/5/2018</v>
      </c>
      <c r="L136" s="57">
        <f t="shared" si="27"/>
        <v>43247.61384213841</v>
      </c>
      <c r="Q136" s="45"/>
    </row>
    <row r="137" spans="2:17" ht="15">
      <c r="B137" s="53" t="s">
        <v>100</v>
      </c>
      <c r="C137" s="108"/>
      <c r="D137" s="65">
        <f t="shared" si="23"/>
        <v>16.200000000000045</v>
      </c>
      <c r="E137" s="65">
        <f>_xlfn.SUMIFS($D$15:D137,$K$15:K137,K137)</f>
        <v>198.8</v>
      </c>
      <c r="F137" s="66">
        <v>663.5</v>
      </c>
      <c r="G137" s="54">
        <v>19.5</v>
      </c>
      <c r="H137" s="52">
        <f t="shared" si="24"/>
        <v>13.662670463160563</v>
      </c>
      <c r="I137" s="56"/>
      <c r="J137" s="31">
        <f t="shared" si="25"/>
        <v>43247.64845752303</v>
      </c>
      <c r="K137" s="32" t="str">
        <f t="shared" si="26"/>
        <v>27/5/2018</v>
      </c>
      <c r="L137" s="57">
        <f t="shared" si="27"/>
        <v>43247.64845752303</v>
      </c>
      <c r="Q137" s="45"/>
    </row>
    <row r="138" spans="2:17" ht="15">
      <c r="B138" s="53" t="s">
        <v>67</v>
      </c>
      <c r="C138" s="108"/>
      <c r="D138" s="65">
        <f t="shared" si="23"/>
        <v>14.200000000000045</v>
      </c>
      <c r="E138" s="65">
        <f>_xlfn.SUMIFS($D$15:D138,$K$15:K138,K138)</f>
        <v>213.00000000000006</v>
      </c>
      <c r="F138" s="66">
        <v>677.7</v>
      </c>
      <c r="G138" s="54">
        <v>19.5</v>
      </c>
      <c r="H138" s="52">
        <f t="shared" si="24"/>
        <v>13.702576392449682</v>
      </c>
      <c r="I138" s="56">
        <v>0.006944444444444444</v>
      </c>
      <c r="J138" s="31">
        <f t="shared" si="25"/>
        <v>43247.67879940337</v>
      </c>
      <c r="K138" s="32" t="str">
        <f t="shared" si="26"/>
        <v>27/5/2018</v>
      </c>
      <c r="L138" s="57">
        <f t="shared" si="27"/>
        <v>43247.68574384782</v>
      </c>
      <c r="Q138" s="45"/>
    </row>
    <row r="139" spans="2:17" ht="15">
      <c r="B139" s="55" t="s">
        <v>159</v>
      </c>
      <c r="C139" s="108"/>
      <c r="D139" s="65">
        <f t="shared" si="23"/>
        <v>13.899999999999977</v>
      </c>
      <c r="E139" s="65">
        <f>_xlfn.SUMIFS($D$15:D139,$K$15:K139,K139)</f>
        <v>226.90000000000003</v>
      </c>
      <c r="F139" s="66">
        <v>691.6</v>
      </c>
      <c r="G139" s="54">
        <v>19.5</v>
      </c>
      <c r="H139" s="52">
        <f t="shared" si="24"/>
        <v>13.784945677813075</v>
      </c>
      <c r="I139" s="56"/>
      <c r="J139" s="31">
        <f t="shared" si="25"/>
        <v>43247.71544470252</v>
      </c>
      <c r="K139" s="32" t="str">
        <f t="shared" si="26"/>
        <v>27/5/2018</v>
      </c>
      <c r="L139" s="57">
        <f t="shared" si="27"/>
        <v>43247.71544470252</v>
      </c>
      <c r="Q139" s="45"/>
    </row>
    <row r="140" spans="1:17" ht="15.75">
      <c r="A140" s="20" t="s">
        <v>52</v>
      </c>
      <c r="B140" s="71" t="s">
        <v>171</v>
      </c>
      <c r="C140" s="108"/>
      <c r="D140" s="63">
        <f t="shared" si="23"/>
        <v>12.699999999999932</v>
      </c>
      <c r="E140" s="63">
        <f>_xlfn.SUMIFS($D$15:D140,$K$15:K140,K140)</f>
        <v>239.59999999999997</v>
      </c>
      <c r="F140" s="64">
        <v>704.3</v>
      </c>
      <c r="G140" s="58">
        <v>19.5</v>
      </c>
      <c r="H140" s="59">
        <f t="shared" si="24"/>
        <v>13.81288566348452</v>
      </c>
      <c r="I140" s="60">
        <v>0.006944444444444444</v>
      </c>
      <c r="J140" s="67">
        <f t="shared" si="25"/>
        <v>43247.74258145465</v>
      </c>
      <c r="K140" s="68" t="str">
        <f t="shared" si="26"/>
        <v>27/5/2018</v>
      </c>
      <c r="L140" s="61">
        <f t="shared" si="27"/>
        <v>43247.7495258991</v>
      </c>
      <c r="Q140" s="45"/>
    </row>
    <row r="141" spans="2:17" ht="15">
      <c r="B141" s="94" t="s">
        <v>101</v>
      </c>
      <c r="C141" s="108"/>
      <c r="D141" s="65">
        <f t="shared" si="23"/>
        <v>11.5</v>
      </c>
      <c r="E141" s="65">
        <f>_xlfn.SUMIFS($D$15:D141,$K$15:K141,K141)</f>
        <v>251.09999999999997</v>
      </c>
      <c r="F141" s="66">
        <v>715.8</v>
      </c>
      <c r="G141" s="54">
        <v>19.5</v>
      </c>
      <c r="H141" s="52">
        <f t="shared" si="24"/>
        <v>13.877911749788252</v>
      </c>
      <c r="I141" s="56"/>
      <c r="J141" s="31">
        <f t="shared" si="25"/>
        <v>43247.77409854867</v>
      </c>
      <c r="K141" s="32" t="str">
        <f t="shared" si="26"/>
        <v>27/5/2018</v>
      </c>
      <c r="L141" s="57">
        <f t="shared" si="27"/>
        <v>43247.77409854867</v>
      </c>
      <c r="Q141" s="45"/>
    </row>
    <row r="142" spans="2:17" ht="15">
      <c r="B142" s="55" t="s">
        <v>160</v>
      </c>
      <c r="C142" s="108"/>
      <c r="D142" s="65">
        <f t="shared" si="23"/>
        <v>21.700000000000045</v>
      </c>
      <c r="E142" s="65">
        <f>_xlfn.SUMIFS($D$15:D142,$K$15:K142,K142)</f>
        <v>272.8</v>
      </c>
      <c r="F142" s="66">
        <v>737.5</v>
      </c>
      <c r="G142" s="54">
        <v>30</v>
      </c>
      <c r="H142" s="52">
        <f t="shared" si="24"/>
        <v>14.100880490149066</v>
      </c>
      <c r="I142" s="56"/>
      <c r="J142" s="31">
        <f t="shared" si="25"/>
        <v>43247.80423743756</v>
      </c>
      <c r="K142" s="32" t="str">
        <f t="shared" si="26"/>
        <v>27/5/2018</v>
      </c>
      <c r="L142" s="57">
        <f t="shared" si="27"/>
        <v>43247.80423743756</v>
      </c>
      <c r="Q142" s="45"/>
    </row>
    <row r="143" spans="2:17" ht="15">
      <c r="B143" s="53" t="s">
        <v>102</v>
      </c>
      <c r="C143" s="108"/>
      <c r="D143" s="65">
        <f aca="true" t="shared" si="29" ref="D143:D174">IF(F143="","",IF(F143&lt;F142,F143,F143-F142))</f>
        <v>4.2000000000000455</v>
      </c>
      <c r="E143" s="65">
        <f>_xlfn.SUMIFS($D$15:D143,$K$15:K143,K143)</f>
        <v>277.00000000000006</v>
      </c>
      <c r="F143" s="66">
        <v>741.7</v>
      </c>
      <c r="G143" s="54">
        <v>21</v>
      </c>
      <c r="H143" s="52">
        <f aca="true" t="shared" si="30" ref="H143:H174">IF(F143="","",F143/((L143-$D$4)*24))</f>
        <v>14.12716199992901</v>
      </c>
      <c r="I143" s="56"/>
      <c r="J143" s="31">
        <f aca="true" t="shared" si="31" ref="J143:J174">IF(F143="","",L142+(D143/(G143*24)))</f>
        <v>43247.81257077089</v>
      </c>
      <c r="K143" s="32" t="str">
        <f aca="true" t="shared" si="32" ref="K143:K174">CONCATENATE(DAY(J143),"/",MONTH(J143),"/",YEAR(J143))</f>
        <v>27/5/2018</v>
      </c>
      <c r="L143" s="57">
        <f aca="true" t="shared" si="33" ref="L143:L174">IF(F143="","",I143+J143)</f>
        <v>43247.81257077089</v>
      </c>
      <c r="M143" s="45"/>
      <c r="Q143" s="45"/>
    </row>
    <row r="144" spans="2:17" ht="15">
      <c r="B144" s="53" t="s">
        <v>110</v>
      </c>
      <c r="C144" s="108"/>
      <c r="D144" s="65">
        <f t="shared" si="29"/>
        <v>9.299999999999955</v>
      </c>
      <c r="E144" s="65">
        <f>_xlfn.SUMIFS($D$15:D144,$K$15:K144,K144)</f>
        <v>286.3</v>
      </c>
      <c r="F144" s="66">
        <v>751</v>
      </c>
      <c r="G144" s="54">
        <v>21</v>
      </c>
      <c r="H144" s="52">
        <f t="shared" si="30"/>
        <v>14.184650165867852</v>
      </c>
      <c r="I144" s="56"/>
      <c r="J144" s="31">
        <f t="shared" si="31"/>
        <v>43247.83102315184</v>
      </c>
      <c r="K144" s="32" t="str">
        <f t="shared" si="32"/>
        <v>27/5/2018</v>
      </c>
      <c r="L144" s="57">
        <f t="shared" si="33"/>
        <v>43247.83102315184</v>
      </c>
      <c r="M144" s="45"/>
      <c r="Q144" s="45"/>
    </row>
    <row r="145" spans="2:17" ht="30">
      <c r="B145" s="62" t="s">
        <v>245</v>
      </c>
      <c r="C145" s="108"/>
      <c r="D145" s="65">
        <f t="shared" si="29"/>
        <v>12.100000000000023</v>
      </c>
      <c r="E145" s="65">
        <f>_xlfn.SUMIFS($D$15:D145,$K$15:K145,K145)</f>
        <v>298.40000000000003</v>
      </c>
      <c r="F145" s="66">
        <v>763.1</v>
      </c>
      <c r="G145" s="54">
        <v>16</v>
      </c>
      <c r="H145" s="52">
        <f t="shared" si="30"/>
        <v>12.50967084682316</v>
      </c>
      <c r="I145" s="56">
        <v>0.30416666666666664</v>
      </c>
      <c r="J145" s="31">
        <f t="shared" si="31"/>
        <v>43247.86253356851</v>
      </c>
      <c r="K145" s="32" t="str">
        <f t="shared" si="32"/>
        <v>27/5/2018</v>
      </c>
      <c r="L145" s="57">
        <f t="shared" si="33"/>
        <v>43248.166700235175</v>
      </c>
      <c r="M145" s="45"/>
      <c r="Q145" s="45"/>
    </row>
    <row r="146" spans="2:17" ht="15">
      <c r="B146" s="69" t="s">
        <v>162</v>
      </c>
      <c r="C146" s="108"/>
      <c r="D146" s="65">
        <f t="shared" si="29"/>
        <v>10.399999999999977</v>
      </c>
      <c r="E146" s="65">
        <f>_xlfn.SUMIFS($D$15:D146,$K$15:K146,K146)</f>
        <v>10.399999999999977</v>
      </c>
      <c r="F146" s="66">
        <v>773.5</v>
      </c>
      <c r="G146" s="54">
        <v>17</v>
      </c>
      <c r="H146" s="52">
        <f t="shared" si="30"/>
        <v>12.554256308486185</v>
      </c>
      <c r="I146" s="56"/>
      <c r="J146" s="31">
        <f t="shared" si="31"/>
        <v>43248.192190431255</v>
      </c>
      <c r="K146" s="32" t="str">
        <f t="shared" si="32"/>
        <v>28/5/2018</v>
      </c>
      <c r="L146" s="57">
        <f t="shared" si="33"/>
        <v>43248.192190431255</v>
      </c>
      <c r="M146" s="45"/>
      <c r="Q146" s="45"/>
    </row>
    <row r="147" spans="2:17" ht="15">
      <c r="B147" s="94" t="s">
        <v>341</v>
      </c>
      <c r="C147" s="108"/>
      <c r="D147" s="65">
        <f t="shared" si="29"/>
        <v>13.299999999999955</v>
      </c>
      <c r="E147" s="65">
        <f>_xlfn.SUMIFS($D$15:D147,$K$15:K147,K147)</f>
        <v>23.699999999999932</v>
      </c>
      <c r="F147" s="66">
        <v>786.8</v>
      </c>
      <c r="G147" s="54">
        <v>17</v>
      </c>
      <c r="H147" s="52">
        <f t="shared" si="30"/>
        <v>12.542991664951185</v>
      </c>
      <c r="I147" s="56">
        <v>0.013888888888888888</v>
      </c>
      <c r="J147" s="31">
        <f t="shared" si="31"/>
        <v>43248.22478847047</v>
      </c>
      <c r="K147" s="32" t="str">
        <f t="shared" si="32"/>
        <v>28/5/2018</v>
      </c>
      <c r="L147" s="57">
        <f t="shared" si="33"/>
        <v>43248.23867735936</v>
      </c>
      <c r="Q147" s="45"/>
    </row>
    <row r="148" spans="2:17" ht="15">
      <c r="B148" s="69" t="s">
        <v>163</v>
      </c>
      <c r="C148" s="108"/>
      <c r="D148" s="65">
        <f t="shared" si="29"/>
        <v>6.300000000000068</v>
      </c>
      <c r="E148" s="65">
        <f>_xlfn.SUMIFS($D$15:D148,$K$15:K148,K148)</f>
        <v>30</v>
      </c>
      <c r="F148" s="66">
        <v>793.1</v>
      </c>
      <c r="G148" s="54">
        <v>20</v>
      </c>
      <c r="H148" s="52">
        <f t="shared" si="30"/>
        <v>12.58025112380542</v>
      </c>
      <c r="I148" s="56"/>
      <c r="J148" s="31">
        <f t="shared" si="31"/>
        <v>43248.25180235936</v>
      </c>
      <c r="K148" s="32" t="str">
        <f t="shared" si="32"/>
        <v>28/5/2018</v>
      </c>
      <c r="L148" s="57">
        <f t="shared" si="33"/>
        <v>43248.25180235936</v>
      </c>
      <c r="Q148" s="45"/>
    </row>
    <row r="149" spans="2:17" ht="15">
      <c r="B149" s="62" t="s">
        <v>243</v>
      </c>
      <c r="C149" s="108"/>
      <c r="D149" s="65">
        <f t="shared" si="29"/>
        <v>13.199999999999932</v>
      </c>
      <c r="E149" s="65">
        <f>_xlfn.SUMIFS($D$15:D149,$K$15:K149,K149)</f>
        <v>43.19999999999993</v>
      </c>
      <c r="F149" s="66">
        <v>806.3</v>
      </c>
      <c r="G149" s="54">
        <v>20</v>
      </c>
      <c r="H149" s="52">
        <f t="shared" si="30"/>
        <v>12.657123712725122</v>
      </c>
      <c r="I149" s="56"/>
      <c r="J149" s="31">
        <f t="shared" si="31"/>
        <v>43248.279302359355</v>
      </c>
      <c r="K149" s="32" t="str">
        <f t="shared" si="32"/>
        <v>28/5/2018</v>
      </c>
      <c r="L149" s="57">
        <f t="shared" si="33"/>
        <v>43248.279302359355</v>
      </c>
      <c r="Q149" s="45"/>
    </row>
    <row r="150" spans="2:17" ht="15">
      <c r="B150" s="62" t="s">
        <v>314</v>
      </c>
      <c r="C150" s="108"/>
      <c r="D150" s="65">
        <f t="shared" si="29"/>
        <v>4.2000000000000455</v>
      </c>
      <c r="E150" s="65">
        <f>_xlfn.SUMIFS($D$15:D150,$K$15:K150,K150)</f>
        <v>47.39999999999998</v>
      </c>
      <c r="F150" s="66">
        <v>810.5</v>
      </c>
      <c r="G150" s="54">
        <v>20</v>
      </c>
      <c r="H150" s="52">
        <f t="shared" si="30"/>
        <v>12.681250225775788</v>
      </c>
      <c r="I150" s="56"/>
      <c r="J150" s="31">
        <f t="shared" si="31"/>
        <v>43248.288052359356</v>
      </c>
      <c r="K150" s="32" t="str">
        <f t="shared" si="32"/>
        <v>28/5/2018</v>
      </c>
      <c r="L150" s="57">
        <f t="shared" si="33"/>
        <v>43248.288052359356</v>
      </c>
      <c r="Q150" s="45"/>
    </row>
    <row r="151" spans="2:17" ht="15">
      <c r="B151" s="92" t="s">
        <v>315</v>
      </c>
      <c r="C151" s="108"/>
      <c r="D151" s="65">
        <f t="shared" si="29"/>
        <v>7.899999999999977</v>
      </c>
      <c r="E151" s="65">
        <f>_xlfn.SUMIFS($D$15:D151,$K$15:K151,K151)</f>
        <v>55.299999999999955</v>
      </c>
      <c r="F151" s="66">
        <v>818.4</v>
      </c>
      <c r="G151" s="54">
        <v>20</v>
      </c>
      <c r="H151" s="52">
        <f t="shared" si="30"/>
        <v>12.726204113706551</v>
      </c>
      <c r="I151" s="56"/>
      <c r="J151" s="31">
        <f t="shared" si="31"/>
        <v>43248.30451069269</v>
      </c>
      <c r="K151" s="32" t="str">
        <f t="shared" si="32"/>
        <v>28/5/2018</v>
      </c>
      <c r="L151" s="57">
        <f t="shared" si="33"/>
        <v>43248.30451069269</v>
      </c>
      <c r="Q151" s="45"/>
    </row>
    <row r="152" spans="2:17" ht="15">
      <c r="B152" s="92" t="s">
        <v>316</v>
      </c>
      <c r="C152" s="108"/>
      <c r="D152" s="65">
        <f t="shared" si="29"/>
        <v>9.600000000000023</v>
      </c>
      <c r="E152" s="65">
        <f>_xlfn.SUMIFS($D$15:D152,$K$15:K152,K152)</f>
        <v>64.89999999999998</v>
      </c>
      <c r="F152" s="66">
        <v>828</v>
      </c>
      <c r="G152" s="54">
        <v>20</v>
      </c>
      <c r="H152" s="52">
        <f t="shared" si="30"/>
        <v>12.73096855566419</v>
      </c>
      <c r="I152" s="56">
        <v>0.010416666666666666</v>
      </c>
      <c r="J152" s="31">
        <f t="shared" si="31"/>
        <v>43248.324510692684</v>
      </c>
      <c r="K152" s="32" t="str">
        <f t="shared" si="32"/>
        <v>28/5/2018</v>
      </c>
      <c r="L152" s="57">
        <f t="shared" si="33"/>
        <v>43248.33492735935</v>
      </c>
      <c r="Q152" s="45"/>
    </row>
    <row r="153" spans="1:17" ht="15.75">
      <c r="A153" s="20" t="s">
        <v>53</v>
      </c>
      <c r="B153" s="71" t="s">
        <v>172</v>
      </c>
      <c r="C153" s="108"/>
      <c r="D153" s="63">
        <f t="shared" si="29"/>
        <v>6.7999999999999545</v>
      </c>
      <c r="E153" s="63">
        <f>_xlfn.SUMIFS($D$15:D153,$K$15:K153,K153)</f>
        <v>71.69999999999993</v>
      </c>
      <c r="F153" s="64">
        <v>834.8</v>
      </c>
      <c r="G153" s="58">
        <v>20</v>
      </c>
      <c r="H153" s="59">
        <f t="shared" si="30"/>
        <v>12.703999409184757</v>
      </c>
      <c r="I153" s="60">
        <v>0.013888888888888888</v>
      </c>
      <c r="J153" s="67">
        <f t="shared" si="31"/>
        <v>43248.349094026016</v>
      </c>
      <c r="K153" s="68" t="str">
        <f t="shared" si="32"/>
        <v>28/5/2018</v>
      </c>
      <c r="L153" s="61">
        <f t="shared" si="33"/>
        <v>43248.36298291491</v>
      </c>
      <c r="Q153" s="45"/>
    </row>
    <row r="154" spans="2:17" ht="15">
      <c r="B154" s="53" t="s">
        <v>317</v>
      </c>
      <c r="C154" s="108"/>
      <c r="D154" s="65">
        <f t="shared" si="29"/>
        <v>9</v>
      </c>
      <c r="E154" s="65">
        <f>_xlfn.SUMIFS($D$15:D154,$K$15:K154,K154)</f>
        <v>80.69999999999993</v>
      </c>
      <c r="F154" s="66">
        <v>843.8</v>
      </c>
      <c r="G154" s="54">
        <v>21</v>
      </c>
      <c r="H154" s="52">
        <f t="shared" si="30"/>
        <v>12.757755383629751</v>
      </c>
      <c r="I154" s="56"/>
      <c r="J154" s="31">
        <f t="shared" si="31"/>
        <v>43248.38084005776</v>
      </c>
      <c r="K154" s="32" t="str">
        <f t="shared" si="32"/>
        <v>28/5/2018</v>
      </c>
      <c r="L154" s="57">
        <f t="shared" si="33"/>
        <v>43248.38084005776</v>
      </c>
      <c r="Q154" s="45"/>
    </row>
    <row r="155" spans="2:17" ht="15">
      <c r="B155" s="53" t="s">
        <v>68</v>
      </c>
      <c r="C155" s="108"/>
      <c r="D155" s="65">
        <f t="shared" si="29"/>
        <v>8.200000000000045</v>
      </c>
      <c r="E155" s="65">
        <f>_xlfn.SUMIFS($D$15:D155,$K$15:K155,K155)</f>
        <v>88.89999999999998</v>
      </c>
      <c r="F155" s="66">
        <v>852</v>
      </c>
      <c r="G155" s="54">
        <v>21</v>
      </c>
      <c r="H155" s="52">
        <f t="shared" si="30"/>
        <v>12.806130093336867</v>
      </c>
      <c r="I155" s="56"/>
      <c r="J155" s="31">
        <f t="shared" si="31"/>
        <v>43248.39710989903</v>
      </c>
      <c r="K155" s="32" t="str">
        <f t="shared" si="32"/>
        <v>28/5/2018</v>
      </c>
      <c r="L155" s="57">
        <f t="shared" si="33"/>
        <v>43248.39710989903</v>
      </c>
      <c r="Q155" s="45"/>
    </row>
    <row r="156" spans="2:17" ht="15">
      <c r="B156" s="53" t="s">
        <v>103</v>
      </c>
      <c r="C156" s="108"/>
      <c r="D156" s="65">
        <f t="shared" si="29"/>
        <v>8</v>
      </c>
      <c r="E156" s="65">
        <f>_xlfn.SUMIFS($D$15:D156,$K$15:K156,K156)</f>
        <v>96.89999999999998</v>
      </c>
      <c r="F156" s="66">
        <v>860</v>
      </c>
      <c r="G156" s="54">
        <v>21</v>
      </c>
      <c r="H156" s="52">
        <f t="shared" si="30"/>
        <v>12.852780819350158</v>
      </c>
      <c r="I156" s="56"/>
      <c r="J156" s="31">
        <f t="shared" si="31"/>
        <v>43248.4129829149</v>
      </c>
      <c r="K156" s="32" t="str">
        <f t="shared" si="32"/>
        <v>28/5/2018</v>
      </c>
      <c r="L156" s="57">
        <f t="shared" si="33"/>
        <v>43248.4129829149</v>
      </c>
      <c r="Q156" s="45"/>
    </row>
    <row r="157" spans="2:17" ht="15">
      <c r="B157" s="69" t="s">
        <v>164</v>
      </c>
      <c r="C157" s="108"/>
      <c r="D157" s="65">
        <f t="shared" si="29"/>
        <v>13.299999999999955</v>
      </c>
      <c r="E157" s="65">
        <f>_xlfn.SUMIFS($D$15:D157,$K$15:K157,K157)</f>
        <v>110.19999999999993</v>
      </c>
      <c r="F157" s="66">
        <v>873.3</v>
      </c>
      <c r="G157" s="54">
        <v>17</v>
      </c>
      <c r="H157" s="52">
        <f t="shared" si="30"/>
        <v>12.869026753391019</v>
      </c>
      <c r="I157" s="56">
        <v>0.006944444444444444</v>
      </c>
      <c r="J157" s="31">
        <f t="shared" si="31"/>
        <v>43248.44558095412</v>
      </c>
      <c r="K157" s="32" t="str">
        <f t="shared" si="32"/>
        <v>28/5/2018</v>
      </c>
      <c r="L157" s="57">
        <f t="shared" si="33"/>
        <v>43248.45252539856</v>
      </c>
      <c r="Q157" s="45"/>
    </row>
    <row r="158" spans="2:17" ht="15">
      <c r="B158" s="92" t="s">
        <v>318</v>
      </c>
      <c r="C158" s="108"/>
      <c r="D158" s="65">
        <f t="shared" si="29"/>
        <v>6.5</v>
      </c>
      <c r="E158" s="65">
        <f>_xlfn.SUMIFS($D$15:D158,$K$15:K158,K158)</f>
        <v>116.69999999999993</v>
      </c>
      <c r="F158" s="66">
        <v>879.8</v>
      </c>
      <c r="G158" s="54">
        <v>20</v>
      </c>
      <c r="H158" s="52">
        <f t="shared" si="30"/>
        <v>12.903015835834742</v>
      </c>
      <c r="I158" s="56"/>
      <c r="J158" s="31">
        <f t="shared" si="31"/>
        <v>43248.46606706523</v>
      </c>
      <c r="K158" s="32" t="str">
        <f t="shared" si="32"/>
        <v>28/5/2018</v>
      </c>
      <c r="L158" s="57">
        <f t="shared" si="33"/>
        <v>43248.46606706523</v>
      </c>
      <c r="Q158" s="45"/>
    </row>
    <row r="159" spans="2:17" ht="15">
      <c r="B159" s="92" t="s">
        <v>319</v>
      </c>
      <c r="C159" s="108"/>
      <c r="D159" s="65">
        <f t="shared" si="29"/>
        <v>4.400000000000091</v>
      </c>
      <c r="E159" s="65">
        <f>_xlfn.SUMIFS($D$15:D159,$K$15:K159,K159)</f>
        <v>121.10000000000002</v>
      </c>
      <c r="F159" s="66">
        <v>884.2</v>
      </c>
      <c r="G159" s="54">
        <v>20</v>
      </c>
      <c r="H159" s="52">
        <f t="shared" si="30"/>
        <v>12.925840521224533</v>
      </c>
      <c r="I159" s="56"/>
      <c r="J159" s="31">
        <f t="shared" si="31"/>
        <v>43248.47523373189</v>
      </c>
      <c r="K159" s="32" t="str">
        <f t="shared" si="32"/>
        <v>28/5/2018</v>
      </c>
      <c r="L159" s="57">
        <f t="shared" si="33"/>
        <v>43248.47523373189</v>
      </c>
      <c r="Q159" s="45"/>
    </row>
    <row r="160" spans="2:17" ht="15">
      <c r="B160" s="69" t="s">
        <v>165</v>
      </c>
      <c r="C160" s="108"/>
      <c r="D160" s="65">
        <f t="shared" si="29"/>
        <v>3.7999999999999545</v>
      </c>
      <c r="E160" s="65">
        <f>_xlfn.SUMIFS($D$15:D160,$K$15:K160,K160)</f>
        <v>124.89999999999998</v>
      </c>
      <c r="F160" s="66">
        <v>888</v>
      </c>
      <c r="G160" s="54">
        <v>20</v>
      </c>
      <c r="H160" s="52">
        <f t="shared" si="30"/>
        <v>12.945434928340362</v>
      </c>
      <c r="I160" s="56"/>
      <c r="J160" s="31">
        <f t="shared" si="31"/>
        <v>43248.48315039856</v>
      </c>
      <c r="K160" s="32" t="str">
        <f t="shared" si="32"/>
        <v>28/5/2018</v>
      </c>
      <c r="L160" s="57">
        <f t="shared" si="33"/>
        <v>43248.48315039856</v>
      </c>
      <c r="M160" s="45"/>
      <c r="Q160" s="45"/>
    </row>
    <row r="161" spans="2:17" ht="15">
      <c r="B161" s="92" t="s">
        <v>320</v>
      </c>
      <c r="C161" s="108"/>
      <c r="D161" s="65">
        <f t="shared" si="29"/>
        <v>9.399999999999977</v>
      </c>
      <c r="E161" s="65">
        <f>_xlfn.SUMIFS($D$15:D161,$K$15:K161,K161)</f>
        <v>134.29999999999995</v>
      </c>
      <c r="F161" s="66">
        <v>897.4</v>
      </c>
      <c r="G161" s="54">
        <v>20</v>
      </c>
      <c r="H161" s="52">
        <f t="shared" si="30"/>
        <v>12.993442114610719</v>
      </c>
      <c r="I161" s="56"/>
      <c r="J161" s="31">
        <f t="shared" si="31"/>
        <v>43248.5027337319</v>
      </c>
      <c r="K161" s="32" t="str">
        <f t="shared" si="32"/>
        <v>28/5/2018</v>
      </c>
      <c r="L161" s="57">
        <f t="shared" si="33"/>
        <v>43248.5027337319</v>
      </c>
      <c r="M161" s="45"/>
      <c r="Q161" s="45"/>
    </row>
    <row r="162" spans="2:17" ht="15">
      <c r="B162" s="53" t="s">
        <v>109</v>
      </c>
      <c r="C162" s="108"/>
      <c r="D162" s="65">
        <f t="shared" si="29"/>
        <v>7.5</v>
      </c>
      <c r="E162" s="65">
        <f>_xlfn.SUMIFS($D$15:D162,$K$15:K162,K162)</f>
        <v>141.79999999999995</v>
      </c>
      <c r="F162" s="66">
        <v>904.9</v>
      </c>
      <c r="G162" s="54">
        <v>20</v>
      </c>
      <c r="H162" s="52">
        <f t="shared" si="30"/>
        <v>12.93812000811103</v>
      </c>
      <c r="I162" s="56">
        <v>0.020833333333333332</v>
      </c>
      <c r="J162" s="31">
        <f t="shared" si="31"/>
        <v>43248.5183587319</v>
      </c>
      <c r="K162" s="32" t="str">
        <f t="shared" si="32"/>
        <v>28/5/2018</v>
      </c>
      <c r="L162" s="57">
        <f t="shared" si="33"/>
        <v>43248.53919206523</v>
      </c>
      <c r="Q162" s="45"/>
    </row>
    <row r="163" spans="2:12" ht="15">
      <c r="B163" s="53" t="s">
        <v>104</v>
      </c>
      <c r="C163" s="108"/>
      <c r="D163" s="65">
        <f t="shared" si="29"/>
        <v>9.200000000000045</v>
      </c>
      <c r="E163" s="65">
        <f>_xlfn.SUMIFS($D$15:D163,$K$15:K163,K163)</f>
        <v>151</v>
      </c>
      <c r="F163" s="66">
        <v>914.1</v>
      </c>
      <c r="G163" s="54">
        <v>20</v>
      </c>
      <c r="H163" s="52">
        <f t="shared" si="30"/>
        <v>12.984262574443871</v>
      </c>
      <c r="I163" s="56"/>
      <c r="J163" s="31">
        <f t="shared" si="31"/>
        <v>43248.5583587319</v>
      </c>
      <c r="K163" s="32" t="str">
        <f t="shared" si="32"/>
        <v>28/5/2018</v>
      </c>
      <c r="L163" s="57">
        <f t="shared" si="33"/>
        <v>43248.5583587319</v>
      </c>
    </row>
    <row r="164" spans="2:12" ht="15">
      <c r="B164" s="92" t="s">
        <v>321</v>
      </c>
      <c r="C164" s="108"/>
      <c r="D164" s="65">
        <f t="shared" si="29"/>
        <v>9.600000000000023</v>
      </c>
      <c r="E164" s="65">
        <f>_xlfn.SUMIFS($D$15:D164,$K$15:K164,K164)</f>
        <v>160.60000000000002</v>
      </c>
      <c r="F164" s="66">
        <v>923.7</v>
      </c>
      <c r="G164" s="54">
        <v>20</v>
      </c>
      <c r="H164" s="52">
        <f t="shared" si="30"/>
        <v>13.031772803065058</v>
      </c>
      <c r="I164" s="56"/>
      <c r="J164" s="31">
        <f t="shared" si="31"/>
        <v>43248.578358731895</v>
      </c>
      <c r="K164" s="32" t="str">
        <f t="shared" si="32"/>
        <v>28/5/2018</v>
      </c>
      <c r="L164" s="57">
        <f t="shared" si="33"/>
        <v>43248.578358731895</v>
      </c>
    </row>
    <row r="165" spans="2:12" ht="15">
      <c r="B165" s="92" t="s">
        <v>322</v>
      </c>
      <c r="C165" s="108"/>
      <c r="D165" s="65">
        <f t="shared" si="29"/>
        <v>9.099999999999909</v>
      </c>
      <c r="E165" s="65">
        <f>_xlfn.SUMIFS($D$15:D165,$K$15:K165,K165)</f>
        <v>169.69999999999993</v>
      </c>
      <c r="F165" s="66">
        <v>932.8</v>
      </c>
      <c r="G165" s="54">
        <v>20</v>
      </c>
      <c r="H165" s="52">
        <f t="shared" si="30"/>
        <v>13.076218254554222</v>
      </c>
      <c r="I165" s="56"/>
      <c r="J165" s="31">
        <f t="shared" si="31"/>
        <v>43248.59731706523</v>
      </c>
      <c r="K165" s="32" t="str">
        <f t="shared" si="32"/>
        <v>28/5/2018</v>
      </c>
      <c r="L165" s="57">
        <f t="shared" si="33"/>
        <v>43248.59731706523</v>
      </c>
    </row>
    <row r="166" spans="2:12" ht="15">
      <c r="B166" s="53" t="s">
        <v>69</v>
      </c>
      <c r="C166" s="108"/>
      <c r="D166" s="65">
        <f t="shared" si="29"/>
        <v>8.100000000000023</v>
      </c>
      <c r="E166" s="65">
        <f>_xlfn.SUMIFS($D$15:D166,$K$15:K166,K166)</f>
        <v>177.79999999999995</v>
      </c>
      <c r="F166" s="66">
        <v>940.9</v>
      </c>
      <c r="G166" s="54">
        <v>20</v>
      </c>
      <c r="H166" s="52">
        <f t="shared" si="30"/>
        <v>13.115305343770816</v>
      </c>
      <c r="I166" s="56"/>
      <c r="J166" s="31">
        <f t="shared" si="31"/>
        <v>43248.61419206523</v>
      </c>
      <c r="K166" s="32" t="str">
        <f t="shared" si="32"/>
        <v>28/5/2018</v>
      </c>
      <c r="L166" s="57">
        <f t="shared" si="33"/>
        <v>43248.61419206523</v>
      </c>
    </row>
    <row r="167" spans="2:12" ht="15">
      <c r="B167" s="92" t="s">
        <v>323</v>
      </c>
      <c r="C167" s="108"/>
      <c r="D167" s="65">
        <f t="shared" si="29"/>
        <v>10</v>
      </c>
      <c r="E167" s="65">
        <f>_xlfn.SUMIFS($D$15:D167,$K$15:K167,K167)</f>
        <v>187.79999999999995</v>
      </c>
      <c r="F167" s="66">
        <v>950.9</v>
      </c>
      <c r="G167" s="54">
        <v>20</v>
      </c>
      <c r="H167" s="52">
        <f t="shared" si="30"/>
        <v>13.162956482763857</v>
      </c>
      <c r="I167" s="56"/>
      <c r="J167" s="31">
        <f t="shared" si="31"/>
        <v>43248.635025398566</v>
      </c>
      <c r="K167" s="32" t="str">
        <f t="shared" si="32"/>
        <v>28/5/2018</v>
      </c>
      <c r="L167" s="57">
        <f t="shared" si="33"/>
        <v>43248.635025398566</v>
      </c>
    </row>
    <row r="168" spans="2:12" ht="15">
      <c r="B168" s="53" t="s">
        <v>70</v>
      </c>
      <c r="C168" s="108"/>
      <c r="D168" s="65">
        <f t="shared" si="29"/>
        <v>12.5</v>
      </c>
      <c r="E168" s="65">
        <f>_xlfn.SUMIFS($D$15:D168,$K$15:K168,K168)</f>
        <v>200.29999999999995</v>
      </c>
      <c r="F168" s="66">
        <v>963.4</v>
      </c>
      <c r="G168" s="54">
        <v>20</v>
      </c>
      <c r="H168" s="52">
        <f t="shared" si="30"/>
        <v>13.221600776341015</v>
      </c>
      <c r="I168" s="56"/>
      <c r="J168" s="31">
        <f t="shared" si="31"/>
        <v>43248.66106706523</v>
      </c>
      <c r="K168" s="32" t="str">
        <f t="shared" si="32"/>
        <v>28/5/2018</v>
      </c>
      <c r="L168" s="57">
        <f t="shared" si="33"/>
        <v>43248.66106706523</v>
      </c>
    </row>
    <row r="169" spans="2:12" ht="15">
      <c r="B169" s="92" t="s">
        <v>324</v>
      </c>
      <c r="C169" s="108"/>
      <c r="D169" s="65">
        <f t="shared" si="29"/>
        <v>10.5</v>
      </c>
      <c r="E169" s="65">
        <f>_xlfn.SUMIFS($D$15:D169,$K$15:K169,K169)</f>
        <v>210.79999999999995</v>
      </c>
      <c r="F169" s="66">
        <v>973.9</v>
      </c>
      <c r="G169" s="54">
        <v>20</v>
      </c>
      <c r="H169" s="52">
        <f t="shared" si="30"/>
        <v>13.270090080544266</v>
      </c>
      <c r="I169" s="56"/>
      <c r="J169" s="31">
        <f t="shared" si="31"/>
        <v>43248.68294206523</v>
      </c>
      <c r="K169" s="32" t="str">
        <f t="shared" si="32"/>
        <v>28/5/2018</v>
      </c>
      <c r="L169" s="57">
        <f t="shared" si="33"/>
        <v>43248.68294206523</v>
      </c>
    </row>
    <row r="170" spans="2:12" ht="15">
      <c r="B170" s="92" t="s">
        <v>325</v>
      </c>
      <c r="C170" s="108"/>
      <c r="D170" s="65">
        <f t="shared" si="29"/>
        <v>7.600000000000023</v>
      </c>
      <c r="E170" s="65">
        <f>_xlfn.SUMIFS($D$15:D170,$K$15:K170,K170)</f>
        <v>218.39999999999998</v>
      </c>
      <c r="F170" s="66">
        <v>981.5</v>
      </c>
      <c r="G170" s="54">
        <v>20</v>
      </c>
      <c r="H170" s="52">
        <f t="shared" si="30"/>
        <v>13.30475653897763</v>
      </c>
      <c r="I170" s="56"/>
      <c r="J170" s="31">
        <f t="shared" si="31"/>
        <v>43248.69877539856</v>
      </c>
      <c r="K170" s="32" t="str">
        <f t="shared" si="32"/>
        <v>28/5/2018</v>
      </c>
      <c r="L170" s="57">
        <f t="shared" si="33"/>
        <v>43248.69877539856</v>
      </c>
    </row>
    <row r="171" spans="1:12" ht="15.75">
      <c r="A171" s="20" t="s">
        <v>54</v>
      </c>
      <c r="B171" s="71" t="s">
        <v>173</v>
      </c>
      <c r="C171" s="108"/>
      <c r="D171" s="63">
        <f t="shared" si="29"/>
        <v>1.3999999999999773</v>
      </c>
      <c r="E171" s="63">
        <f>_xlfn.SUMIFS($D$15:D171,$K$15:K171,K171)</f>
        <v>219.79999999999995</v>
      </c>
      <c r="F171" s="64">
        <v>982.9</v>
      </c>
      <c r="G171" s="58">
        <v>20</v>
      </c>
      <c r="H171" s="59">
        <f t="shared" si="30"/>
        <v>13.251284232546473</v>
      </c>
      <c r="I171" s="60">
        <v>0.013888888888888888</v>
      </c>
      <c r="J171" s="67">
        <f t="shared" si="31"/>
        <v>43248.701692065224</v>
      </c>
      <c r="K171" s="68" t="str">
        <f t="shared" si="32"/>
        <v>28/5/2018</v>
      </c>
      <c r="L171" s="61">
        <f t="shared" si="33"/>
        <v>43248.715580954115</v>
      </c>
    </row>
    <row r="172" spans="2:12" ht="15">
      <c r="B172" s="95" t="s">
        <v>326</v>
      </c>
      <c r="C172" s="108"/>
      <c r="D172" s="65">
        <f t="shared" si="29"/>
        <v>7.300000000000068</v>
      </c>
      <c r="E172" s="65">
        <f>_xlfn.SUMIFS($D$15:D172,$K$15:K172,K172)</f>
        <v>227.10000000000002</v>
      </c>
      <c r="F172" s="66">
        <v>990.2</v>
      </c>
      <c r="G172" s="54">
        <v>20</v>
      </c>
      <c r="H172" s="52">
        <f t="shared" si="30"/>
        <v>13.284331136087399</v>
      </c>
      <c r="I172" s="56"/>
      <c r="J172" s="31">
        <f t="shared" si="31"/>
        <v>43248.730789287445</v>
      </c>
      <c r="K172" s="32" t="str">
        <f t="shared" si="32"/>
        <v>28/5/2018</v>
      </c>
      <c r="L172" s="57">
        <f t="shared" si="33"/>
        <v>43248.730789287445</v>
      </c>
    </row>
    <row r="173" spans="2:12" ht="15">
      <c r="B173" s="69" t="s">
        <v>166</v>
      </c>
      <c r="C173" s="108"/>
      <c r="D173" s="65">
        <f t="shared" si="29"/>
        <v>5.699999999999932</v>
      </c>
      <c r="E173" s="65">
        <f>_xlfn.SUMIFS($D$15:D173,$K$15:K173,K173)</f>
        <v>232.79999999999995</v>
      </c>
      <c r="F173" s="66">
        <v>995.9</v>
      </c>
      <c r="G173" s="54">
        <v>20</v>
      </c>
      <c r="H173" s="52">
        <f t="shared" si="30"/>
        <v>13.309910724026548</v>
      </c>
      <c r="I173" s="56"/>
      <c r="J173" s="31">
        <f t="shared" si="31"/>
        <v>43248.74266428744</v>
      </c>
      <c r="K173" s="32" t="str">
        <f t="shared" si="32"/>
        <v>28/5/2018</v>
      </c>
      <c r="L173" s="57">
        <f t="shared" si="33"/>
        <v>43248.74266428744</v>
      </c>
    </row>
    <row r="174" spans="2:12" ht="15">
      <c r="B174" s="92" t="s">
        <v>327</v>
      </c>
      <c r="C174" s="108"/>
      <c r="D174" s="65">
        <f t="shared" si="29"/>
        <v>4.100000000000023</v>
      </c>
      <c r="E174" s="65">
        <f>_xlfn.SUMIFS($D$15:D174,$K$15:K174,K174)</f>
        <v>236.89999999999998</v>
      </c>
      <c r="F174" s="66">
        <v>1000</v>
      </c>
      <c r="G174" s="54">
        <v>20</v>
      </c>
      <c r="H174" s="52">
        <f t="shared" si="30"/>
        <v>13.328189913997743</v>
      </c>
      <c r="I174" s="56"/>
      <c r="J174" s="31">
        <f t="shared" si="31"/>
        <v>43248.75120595411</v>
      </c>
      <c r="K174" s="32" t="str">
        <f t="shared" si="32"/>
        <v>28/5/2018</v>
      </c>
      <c r="L174" s="57">
        <f t="shared" si="33"/>
        <v>43248.75120595411</v>
      </c>
    </row>
    <row r="175" spans="2:12" ht="15">
      <c r="B175" s="69" t="s">
        <v>167</v>
      </c>
      <c r="C175" s="108"/>
      <c r="D175" s="65">
        <f aca="true" t="shared" si="34" ref="D175:D206">IF(F175="","",IF(F175&lt;F174,F175,F175-F174))</f>
        <v>6</v>
      </c>
      <c r="E175" s="65">
        <f>_xlfn.SUMIFS($D$15:D175,$K$15:K175,K175)</f>
        <v>242.89999999999998</v>
      </c>
      <c r="F175" s="66">
        <v>1006</v>
      </c>
      <c r="G175" s="54">
        <v>20</v>
      </c>
      <c r="H175" s="52">
        <f aca="true" t="shared" si="35" ref="H175:H206">IF(F175="","",F175/((L175-$D$4)*24))</f>
        <v>13.354760617763304</v>
      </c>
      <c r="I175" s="56"/>
      <c r="J175" s="31">
        <f aca="true" t="shared" si="36" ref="J175:J206">IF(F175="","",L174+(D175/(G175*24)))</f>
        <v>43248.76370595411</v>
      </c>
      <c r="K175" s="32" t="str">
        <f aca="true" t="shared" si="37" ref="K175:K206">CONCATENATE(DAY(J175),"/",MONTH(J175),"/",YEAR(J175))</f>
        <v>28/5/2018</v>
      </c>
      <c r="L175" s="57">
        <f aca="true" t="shared" si="38" ref="L175:L206">IF(F175="","",I175+J175)</f>
        <v>43248.76370595411</v>
      </c>
    </row>
    <row r="176" spans="2:17" ht="15">
      <c r="B176" s="94" t="s">
        <v>345</v>
      </c>
      <c r="C176" s="108"/>
      <c r="D176" s="65">
        <f t="shared" si="34"/>
        <v>11</v>
      </c>
      <c r="E176" s="65">
        <f>_xlfn.SUMIFS($D$15:D176,$K$15:K176,K176)</f>
        <v>253.89999999999998</v>
      </c>
      <c r="F176" s="66">
        <v>1017</v>
      </c>
      <c r="G176" s="54">
        <v>20</v>
      </c>
      <c r="H176" s="52">
        <f t="shared" si="35"/>
        <v>13.358913985640303</v>
      </c>
      <c r="I176" s="56">
        <v>0.010416666666666666</v>
      </c>
      <c r="J176" s="31">
        <f t="shared" si="36"/>
        <v>43248.78662262078</v>
      </c>
      <c r="K176" s="32" t="str">
        <f t="shared" si="37"/>
        <v>28/5/2018</v>
      </c>
      <c r="L176" s="57">
        <f t="shared" si="38"/>
        <v>43248.79703928744</v>
      </c>
      <c r="M176" s="45"/>
      <c r="Q176" s="45"/>
    </row>
    <row r="177" spans="2:17" ht="15">
      <c r="B177" s="92" t="s">
        <v>328</v>
      </c>
      <c r="C177" s="108"/>
      <c r="D177" s="65">
        <f t="shared" si="34"/>
        <v>7</v>
      </c>
      <c r="E177" s="65">
        <f>_xlfn.SUMIFS($D$15:D177,$K$15:K177,K177)</f>
        <v>260.9</v>
      </c>
      <c r="F177" s="66">
        <v>1024</v>
      </c>
      <c r="G177" s="54">
        <v>20</v>
      </c>
      <c r="H177" s="52">
        <f t="shared" si="35"/>
        <v>13.38930640501774</v>
      </c>
      <c r="I177" s="56"/>
      <c r="J177" s="31">
        <f t="shared" si="36"/>
        <v>43248.81162262077</v>
      </c>
      <c r="K177" s="32" t="str">
        <f t="shared" si="37"/>
        <v>28/5/2018</v>
      </c>
      <c r="L177" s="57">
        <f t="shared" si="38"/>
        <v>43248.81162262077</v>
      </c>
      <c r="M177" s="45"/>
      <c r="Q177" s="45"/>
    </row>
    <row r="178" spans="2:17" ht="15">
      <c r="B178" s="53" t="s">
        <v>71</v>
      </c>
      <c r="C178" s="108"/>
      <c r="D178" s="65">
        <f t="shared" si="34"/>
        <v>6</v>
      </c>
      <c r="E178" s="65">
        <f>_xlfn.SUMIFS($D$15:D178,$K$15:K178,K178)</f>
        <v>266.9</v>
      </c>
      <c r="F178" s="66">
        <v>1030</v>
      </c>
      <c r="G178" s="54">
        <v>20</v>
      </c>
      <c r="H178" s="52">
        <f t="shared" si="35"/>
        <v>13.415136509009315</v>
      </c>
      <c r="I178" s="56"/>
      <c r="J178" s="31">
        <f t="shared" si="36"/>
        <v>43248.82412262077</v>
      </c>
      <c r="K178" s="32" t="str">
        <f t="shared" si="37"/>
        <v>28/5/2018</v>
      </c>
      <c r="L178" s="57">
        <f t="shared" si="38"/>
        <v>43248.82412262077</v>
      </c>
      <c r="Q178" s="45"/>
    </row>
    <row r="179" spans="2:17" ht="15">
      <c r="B179" s="53" t="s">
        <v>72</v>
      </c>
      <c r="C179" s="108"/>
      <c r="D179" s="65">
        <f t="shared" si="34"/>
        <v>12</v>
      </c>
      <c r="E179" s="65">
        <f>_xlfn.SUMIFS($D$15:D179,$K$15:K179,K179)</f>
        <v>278.9</v>
      </c>
      <c r="F179" s="66">
        <v>1042</v>
      </c>
      <c r="G179" s="54">
        <v>20</v>
      </c>
      <c r="H179" s="52">
        <f t="shared" si="35"/>
        <v>13.466195853401105</v>
      </c>
      <c r="I179" s="56"/>
      <c r="J179" s="31">
        <f t="shared" si="36"/>
        <v>43248.84912262077</v>
      </c>
      <c r="K179" s="32" t="str">
        <f t="shared" si="37"/>
        <v>28/5/2018</v>
      </c>
      <c r="L179" s="57">
        <f t="shared" si="38"/>
        <v>43248.84912262077</v>
      </c>
      <c r="Q179" s="45"/>
    </row>
    <row r="180" spans="2:17" ht="15">
      <c r="B180" s="62" t="s">
        <v>346</v>
      </c>
      <c r="C180" s="108"/>
      <c r="D180" s="65">
        <f t="shared" si="34"/>
        <v>6</v>
      </c>
      <c r="E180" s="65">
        <f>_xlfn.SUMIFS($D$15:D180,$K$15:K180,K180)</f>
        <v>284.9</v>
      </c>
      <c r="F180" s="66">
        <v>1048</v>
      </c>
      <c r="G180" s="54">
        <v>20</v>
      </c>
      <c r="H180" s="52">
        <f t="shared" si="35"/>
        <v>13.448148544335451</v>
      </c>
      <c r="I180" s="56">
        <v>0.010416666666666666</v>
      </c>
      <c r="J180" s="31">
        <f t="shared" si="36"/>
        <v>43248.86162262077</v>
      </c>
      <c r="K180" s="32" t="str">
        <f t="shared" si="37"/>
        <v>28/5/2018</v>
      </c>
      <c r="L180" s="57">
        <f t="shared" si="38"/>
        <v>43248.87203928743</v>
      </c>
      <c r="Q180" s="45"/>
    </row>
    <row r="181" spans="2:17" ht="15">
      <c r="B181" s="69" t="s">
        <v>168</v>
      </c>
      <c r="C181" s="108"/>
      <c r="D181" s="65">
        <f t="shared" si="34"/>
        <v>10</v>
      </c>
      <c r="E181" s="65">
        <f>_xlfn.SUMIFS($D$15:D181,$K$15:K181,K181)</f>
        <v>294.9</v>
      </c>
      <c r="F181" s="66">
        <v>1058</v>
      </c>
      <c r="G181" s="54">
        <v>20</v>
      </c>
      <c r="H181" s="52">
        <f t="shared" si="35"/>
        <v>13.489917891288055</v>
      </c>
      <c r="I181" s="56"/>
      <c r="J181" s="31">
        <f t="shared" si="36"/>
        <v>43248.89287262077</v>
      </c>
      <c r="K181" s="32" t="str">
        <f t="shared" si="37"/>
        <v>28/5/2018</v>
      </c>
      <c r="L181" s="57">
        <f t="shared" si="38"/>
        <v>43248.89287262077</v>
      </c>
      <c r="Q181" s="45"/>
    </row>
    <row r="182" spans="2:17" ht="15">
      <c r="B182" s="92" t="s">
        <v>329</v>
      </c>
      <c r="C182" s="108"/>
      <c r="D182" s="65">
        <f t="shared" si="34"/>
        <v>9</v>
      </c>
      <c r="E182" s="65">
        <f>_xlfn.SUMIFS($D$15:D182,$K$15:K182,K182)</f>
        <v>303.9</v>
      </c>
      <c r="F182" s="66">
        <v>1067</v>
      </c>
      <c r="G182" s="54">
        <v>20</v>
      </c>
      <c r="H182" s="52">
        <f t="shared" si="35"/>
        <v>13.52705754910204</v>
      </c>
      <c r="I182" s="56"/>
      <c r="J182" s="31">
        <f t="shared" si="36"/>
        <v>43248.91162262077</v>
      </c>
      <c r="K182" s="32" t="str">
        <f t="shared" si="37"/>
        <v>28/5/2018</v>
      </c>
      <c r="L182" s="57">
        <f t="shared" si="38"/>
        <v>43248.91162262077</v>
      </c>
      <c r="Q182" s="45"/>
    </row>
    <row r="183" spans="2:17" ht="75">
      <c r="B183" s="62" t="s">
        <v>246</v>
      </c>
      <c r="C183" s="108"/>
      <c r="D183" s="65">
        <f t="shared" si="34"/>
        <v>5</v>
      </c>
      <c r="E183" s="65">
        <f>_xlfn.SUMIFS($D$15:D183,$K$15:K183,K183)</f>
        <v>308.9</v>
      </c>
      <c r="F183" s="66">
        <v>1072</v>
      </c>
      <c r="G183" s="54">
        <v>20</v>
      </c>
      <c r="H183" s="52">
        <f t="shared" si="35"/>
        <v>12.60994349896055</v>
      </c>
      <c r="I183" s="56">
        <v>0.24513888888888888</v>
      </c>
      <c r="J183" s="31">
        <f t="shared" si="36"/>
        <v>43248.922039287434</v>
      </c>
      <c r="K183" s="32" t="str">
        <f t="shared" si="37"/>
        <v>28/5/2018</v>
      </c>
      <c r="L183" s="57">
        <f t="shared" si="38"/>
        <v>43249.16717817632</v>
      </c>
      <c r="Q183" s="45"/>
    </row>
    <row r="184" spans="2:17" ht="15">
      <c r="B184" s="62" t="s">
        <v>330</v>
      </c>
      <c r="C184" s="108"/>
      <c r="D184" s="65">
        <f t="shared" si="34"/>
        <v>10</v>
      </c>
      <c r="E184" s="65">
        <f>_xlfn.SUMIFS($D$15:D184,$K$15:K184,K184)</f>
        <v>10</v>
      </c>
      <c r="F184" s="66">
        <v>1082</v>
      </c>
      <c r="G184" s="54">
        <v>18</v>
      </c>
      <c r="H184" s="52">
        <f t="shared" si="35"/>
        <v>12.644938844431142</v>
      </c>
      <c r="I184" s="56"/>
      <c r="J184" s="31">
        <f t="shared" si="36"/>
        <v>43249.19032632447</v>
      </c>
      <c r="K184" s="32" t="str">
        <f t="shared" si="37"/>
        <v>29/5/2018</v>
      </c>
      <c r="L184" s="57">
        <f t="shared" si="38"/>
        <v>43249.19032632447</v>
      </c>
      <c r="Q184" s="45"/>
    </row>
    <row r="185" spans="2:17" ht="30">
      <c r="B185" s="62" t="s">
        <v>247</v>
      </c>
      <c r="C185" s="108"/>
      <c r="D185" s="65">
        <f t="shared" si="34"/>
        <v>7</v>
      </c>
      <c r="E185" s="65">
        <f>_xlfn.SUMIFS($D$15:D185,$K$15:K185,K185)</f>
        <v>17</v>
      </c>
      <c r="F185" s="66">
        <v>1089</v>
      </c>
      <c r="G185" s="54">
        <v>18</v>
      </c>
      <c r="H185" s="52">
        <f t="shared" si="35"/>
        <v>12.669166429746658</v>
      </c>
      <c r="I185" s="56"/>
      <c r="J185" s="31">
        <f t="shared" si="36"/>
        <v>43249.20653002817</v>
      </c>
      <c r="K185" s="32" t="str">
        <f t="shared" si="37"/>
        <v>29/5/2018</v>
      </c>
      <c r="L185" s="57">
        <f t="shared" si="38"/>
        <v>43249.20653002817</v>
      </c>
      <c r="Q185" s="45"/>
    </row>
    <row r="186" spans="2:17" ht="15">
      <c r="B186" s="62" t="s">
        <v>331</v>
      </c>
      <c r="C186" s="108"/>
      <c r="D186" s="65">
        <f t="shared" si="34"/>
        <v>8</v>
      </c>
      <c r="E186" s="65">
        <f>_xlfn.SUMIFS($D$15:D186,$K$15:K186,K186)</f>
        <v>25</v>
      </c>
      <c r="F186" s="66">
        <v>1097</v>
      </c>
      <c r="G186" s="54">
        <v>18</v>
      </c>
      <c r="H186" s="52">
        <f t="shared" si="35"/>
        <v>12.696588043347994</v>
      </c>
      <c r="I186" s="56"/>
      <c r="J186" s="31">
        <f t="shared" si="36"/>
        <v>43249.22504854669</v>
      </c>
      <c r="K186" s="32" t="str">
        <f t="shared" si="37"/>
        <v>29/5/2018</v>
      </c>
      <c r="L186" s="57">
        <f t="shared" si="38"/>
        <v>43249.22504854669</v>
      </c>
      <c r="Q186" s="45"/>
    </row>
    <row r="187" spans="2:17" ht="15">
      <c r="B187" s="62" t="s">
        <v>332</v>
      </c>
      <c r="C187" s="108"/>
      <c r="D187" s="65">
        <f t="shared" si="34"/>
        <v>11</v>
      </c>
      <c r="E187" s="65">
        <f>_xlfn.SUMIFS($D$15:D187,$K$15:K187,K187)</f>
        <v>36</v>
      </c>
      <c r="F187" s="66">
        <v>1108</v>
      </c>
      <c r="G187" s="54">
        <v>18</v>
      </c>
      <c r="H187" s="52">
        <f t="shared" si="35"/>
        <v>12.733835361930016</v>
      </c>
      <c r="I187" s="56"/>
      <c r="J187" s="31">
        <f t="shared" si="36"/>
        <v>43249.25051150965</v>
      </c>
      <c r="K187" s="32" t="str">
        <f t="shared" si="37"/>
        <v>29/5/2018</v>
      </c>
      <c r="L187" s="57">
        <f t="shared" si="38"/>
        <v>43249.25051150965</v>
      </c>
      <c r="Q187" s="45"/>
    </row>
    <row r="188" spans="2:17" ht="15">
      <c r="B188" s="53" t="s">
        <v>73</v>
      </c>
      <c r="C188" s="109"/>
      <c r="D188" s="65">
        <f t="shared" si="34"/>
        <v>2</v>
      </c>
      <c r="E188" s="65">
        <f>_xlfn.SUMIFS($D$15:D188,$K$15:K188,K188)</f>
        <v>38</v>
      </c>
      <c r="F188" s="66">
        <v>1110</v>
      </c>
      <c r="G188" s="54">
        <v>18</v>
      </c>
      <c r="H188" s="52">
        <f t="shared" si="35"/>
        <v>12.740551462194864</v>
      </c>
      <c r="I188" s="56"/>
      <c r="J188" s="31">
        <f t="shared" si="36"/>
        <v>43249.25514113928</v>
      </c>
      <c r="K188" s="32" t="str">
        <f t="shared" si="37"/>
        <v>29/5/2018</v>
      </c>
      <c r="L188" s="57">
        <f t="shared" si="38"/>
        <v>43249.25514113928</v>
      </c>
      <c r="Q188" s="45"/>
    </row>
    <row r="189" spans="1:17" ht="30" customHeight="1">
      <c r="A189" s="20" t="s">
        <v>55</v>
      </c>
      <c r="B189" s="70" t="s">
        <v>174</v>
      </c>
      <c r="C189" s="98" t="s">
        <v>118</v>
      </c>
      <c r="D189" s="63">
        <f t="shared" si="34"/>
        <v>33</v>
      </c>
      <c r="E189" s="63">
        <f>_xlfn.SUMIFS($D$15:D189,$K$15:K189,K189)</f>
        <v>71</v>
      </c>
      <c r="F189" s="64">
        <v>1143</v>
      </c>
      <c r="G189" s="58">
        <v>18</v>
      </c>
      <c r="H189" s="59">
        <f t="shared" si="35"/>
        <v>12.777128329335156</v>
      </c>
      <c r="I189" s="60">
        <v>0.020833333333333332</v>
      </c>
      <c r="J189" s="67">
        <f t="shared" si="36"/>
        <v>43249.33153002817</v>
      </c>
      <c r="K189" s="68" t="str">
        <f t="shared" si="37"/>
        <v>29/5/2018</v>
      </c>
      <c r="L189" s="61">
        <f t="shared" si="38"/>
        <v>43249.352363361504</v>
      </c>
      <c r="M189" s="45"/>
      <c r="Q189" s="45"/>
    </row>
    <row r="190" spans="2:17" ht="15">
      <c r="B190" s="53" t="s">
        <v>333</v>
      </c>
      <c r="C190" s="98"/>
      <c r="D190" s="65">
        <f t="shared" si="34"/>
        <v>7</v>
      </c>
      <c r="E190" s="65">
        <f>_xlfn.SUMIFS($D$15:D190,$K$15:K190,K190)</f>
        <v>78</v>
      </c>
      <c r="F190" s="66">
        <v>1150</v>
      </c>
      <c r="G190" s="54">
        <v>20</v>
      </c>
      <c r="H190" s="52">
        <f t="shared" si="35"/>
        <v>12.805277726916367</v>
      </c>
      <c r="I190" s="56"/>
      <c r="J190" s="31">
        <f t="shared" si="36"/>
        <v>43249.366946694834</v>
      </c>
      <c r="K190" s="32" t="str">
        <f t="shared" si="37"/>
        <v>29/5/2018</v>
      </c>
      <c r="L190" s="57">
        <f t="shared" si="38"/>
        <v>43249.366946694834</v>
      </c>
      <c r="M190" s="45"/>
      <c r="Q190" s="45"/>
    </row>
    <row r="191" spans="2:17" ht="15">
      <c r="B191" s="90" t="s">
        <v>334</v>
      </c>
      <c r="C191" s="98"/>
      <c r="D191" s="65">
        <f t="shared" si="34"/>
        <v>4</v>
      </c>
      <c r="E191" s="65">
        <f>_xlfn.SUMIFS($D$15:D191,$K$15:K191,K191)</f>
        <v>82</v>
      </c>
      <c r="F191" s="66">
        <v>1154</v>
      </c>
      <c r="G191" s="54">
        <v>20</v>
      </c>
      <c r="H191" s="52">
        <f t="shared" si="35"/>
        <v>12.821264804819064</v>
      </c>
      <c r="I191" s="56"/>
      <c r="J191" s="31">
        <f t="shared" si="36"/>
        <v>43249.375280028165</v>
      </c>
      <c r="K191" s="32" t="str">
        <f t="shared" si="37"/>
        <v>29/5/2018</v>
      </c>
      <c r="L191" s="57">
        <f t="shared" si="38"/>
        <v>43249.375280028165</v>
      </c>
      <c r="M191" s="45"/>
      <c r="Q191" s="45"/>
    </row>
    <row r="192" spans="2:17" ht="15">
      <c r="B192" s="93" t="s">
        <v>105</v>
      </c>
      <c r="C192" s="91"/>
      <c r="D192" s="65">
        <f t="shared" si="34"/>
        <v>5</v>
      </c>
      <c r="E192" s="65">
        <f>_xlfn.SUMIFS($D$15:D192,$K$15:K192,K192)</f>
        <v>87</v>
      </c>
      <c r="F192" s="66">
        <v>1159</v>
      </c>
      <c r="G192" s="54">
        <v>20</v>
      </c>
      <c r="H192" s="52">
        <f t="shared" si="35"/>
        <v>12.84114901716471</v>
      </c>
      <c r="I192" s="56"/>
      <c r="J192" s="31">
        <f t="shared" si="36"/>
        <v>43249.38569669483</v>
      </c>
      <c r="K192" s="32" t="str">
        <f t="shared" si="37"/>
        <v>29/5/2018</v>
      </c>
      <c r="L192" s="57">
        <f t="shared" si="38"/>
        <v>43249.38569669483</v>
      </c>
      <c r="Q192" s="45"/>
    </row>
    <row r="193" spans="2:17" ht="15">
      <c r="B193" s="93" t="s">
        <v>335</v>
      </c>
      <c r="C193" s="91"/>
      <c r="D193" s="65">
        <f t="shared" si="34"/>
        <v>9</v>
      </c>
      <c r="E193" s="65">
        <f>_xlfn.SUMIFS($D$15:D193,$K$15:K193,K193)</f>
        <v>96</v>
      </c>
      <c r="F193" s="66">
        <v>1168</v>
      </c>
      <c r="G193" s="54">
        <v>20</v>
      </c>
      <c r="H193" s="52">
        <f t="shared" si="35"/>
        <v>12.876664389315431</v>
      </c>
      <c r="I193" s="56"/>
      <c r="J193" s="31">
        <f t="shared" si="36"/>
        <v>43249.40444669483</v>
      </c>
      <c r="K193" s="32" t="str">
        <f t="shared" si="37"/>
        <v>29/5/2018</v>
      </c>
      <c r="L193" s="57">
        <f t="shared" si="38"/>
        <v>43249.40444669483</v>
      </c>
      <c r="Q193" s="45"/>
    </row>
    <row r="194" spans="2:17" ht="15">
      <c r="B194" s="93" t="s">
        <v>169</v>
      </c>
      <c r="C194" s="91"/>
      <c r="D194" s="65">
        <f t="shared" si="34"/>
        <v>8</v>
      </c>
      <c r="E194" s="65">
        <f>_xlfn.SUMIFS($D$15:D194,$K$15:K194,K194)</f>
        <v>104</v>
      </c>
      <c r="F194" s="66">
        <v>1176</v>
      </c>
      <c r="G194" s="54">
        <v>20</v>
      </c>
      <c r="H194" s="52">
        <f t="shared" si="35"/>
        <v>12.907939077089075</v>
      </c>
      <c r="I194" s="56"/>
      <c r="J194" s="31">
        <f t="shared" si="36"/>
        <v>43249.4211133615</v>
      </c>
      <c r="K194" s="32" t="str">
        <f t="shared" si="37"/>
        <v>29/5/2018</v>
      </c>
      <c r="L194" s="57">
        <f t="shared" si="38"/>
        <v>43249.4211133615</v>
      </c>
      <c r="Q194" s="45"/>
    </row>
    <row r="195" spans="2:17" ht="15">
      <c r="B195" s="93" t="s">
        <v>336</v>
      </c>
      <c r="C195" s="91"/>
      <c r="D195" s="65">
        <f t="shared" si="34"/>
        <v>6</v>
      </c>
      <c r="E195" s="65">
        <f>_xlfn.SUMIFS($D$15:D195,$K$15:K195,K195)</f>
        <v>110</v>
      </c>
      <c r="F195" s="66">
        <v>1182</v>
      </c>
      <c r="G195" s="54">
        <v>20</v>
      </c>
      <c r="H195" s="52">
        <f t="shared" si="35"/>
        <v>12.931215464886822</v>
      </c>
      <c r="I195" s="56"/>
      <c r="J195" s="31">
        <f t="shared" si="36"/>
        <v>43249.4336133615</v>
      </c>
      <c r="K195" s="32" t="str">
        <f t="shared" si="37"/>
        <v>29/5/2018</v>
      </c>
      <c r="L195" s="57">
        <f t="shared" si="38"/>
        <v>43249.4336133615</v>
      </c>
      <c r="Q195" s="45"/>
    </row>
    <row r="196" spans="2:17" ht="18.75" customHeight="1">
      <c r="B196" s="92" t="s">
        <v>337</v>
      </c>
      <c r="C196" s="107" t="s">
        <v>114</v>
      </c>
      <c r="D196" s="65">
        <f t="shared" si="34"/>
        <v>4</v>
      </c>
      <c r="E196" s="65">
        <f>_xlfn.SUMIFS($D$15:D196,$K$15:K196,K196)</f>
        <v>114</v>
      </c>
      <c r="F196" s="66">
        <v>1186</v>
      </c>
      <c r="G196" s="54">
        <v>20</v>
      </c>
      <c r="H196" s="52">
        <f t="shared" si="35"/>
        <v>12.946648359953834</v>
      </c>
      <c r="I196" s="56"/>
      <c r="J196" s="31">
        <f t="shared" si="36"/>
        <v>43249.44194669483</v>
      </c>
      <c r="K196" s="32" t="str">
        <f t="shared" si="37"/>
        <v>29/5/2018</v>
      </c>
      <c r="L196" s="57">
        <f t="shared" si="38"/>
        <v>43249.44194669483</v>
      </c>
      <c r="Q196" s="45"/>
    </row>
    <row r="197" spans="2:17" ht="18.75" customHeight="1">
      <c r="B197" s="94" t="s">
        <v>347</v>
      </c>
      <c r="C197" s="108"/>
      <c r="D197" s="65">
        <f t="shared" si="34"/>
        <v>5</v>
      </c>
      <c r="E197" s="65">
        <f>_xlfn.SUMIFS($D$15:D197,$K$15:K197,K197)</f>
        <v>119</v>
      </c>
      <c r="F197" s="66">
        <v>1191</v>
      </c>
      <c r="G197" s="54">
        <v>20</v>
      </c>
      <c r="H197" s="52">
        <f t="shared" si="35"/>
        <v>12.918964120363315</v>
      </c>
      <c r="I197" s="56">
        <v>0.013888888888888888</v>
      </c>
      <c r="J197" s="31">
        <f t="shared" si="36"/>
        <v>43249.452363361495</v>
      </c>
      <c r="K197" s="32" t="str">
        <f t="shared" si="37"/>
        <v>29/5/2018</v>
      </c>
      <c r="L197" s="57">
        <f t="shared" si="38"/>
        <v>43249.466252250386</v>
      </c>
      <c r="Q197" s="45"/>
    </row>
    <row r="198" spans="2:17" ht="18.75" customHeight="1">
      <c r="B198" s="53" t="s">
        <v>106</v>
      </c>
      <c r="C198" s="109"/>
      <c r="D198" s="65">
        <f t="shared" si="34"/>
        <v>4</v>
      </c>
      <c r="E198" s="65">
        <f>_xlfn.SUMIFS($D$15:D198,$K$15:K198,K198)</f>
        <v>123</v>
      </c>
      <c r="F198" s="66">
        <v>1195</v>
      </c>
      <c r="G198" s="54">
        <v>20</v>
      </c>
      <c r="H198" s="52">
        <f t="shared" si="35"/>
        <v>12.934292687834308</v>
      </c>
      <c r="I198" s="56"/>
      <c r="J198" s="31">
        <f t="shared" si="36"/>
        <v>43249.47458558372</v>
      </c>
      <c r="K198" s="32" t="str">
        <f t="shared" si="37"/>
        <v>29/5/2018</v>
      </c>
      <c r="L198" s="57">
        <f t="shared" si="38"/>
        <v>43249.47458558372</v>
      </c>
      <c r="Q198" s="45"/>
    </row>
    <row r="199" spans="2:17" ht="15">
      <c r="B199" s="115" t="s">
        <v>84</v>
      </c>
      <c r="C199" s="97"/>
      <c r="D199" s="65">
        <f t="shared" si="34"/>
        <v>4</v>
      </c>
      <c r="E199" s="65">
        <f>_xlfn.SUMIFS($D$15:D199,$K$15:K199,K199)</f>
        <v>127</v>
      </c>
      <c r="F199" s="66">
        <v>1199</v>
      </c>
      <c r="G199" s="54">
        <v>20</v>
      </c>
      <c r="H199" s="52">
        <f t="shared" si="35"/>
        <v>12.949555034078275</v>
      </c>
      <c r="I199" s="56"/>
      <c r="J199" s="31">
        <f t="shared" si="36"/>
        <v>43249.48291891705</v>
      </c>
      <c r="K199" s="32" t="str">
        <f t="shared" si="37"/>
        <v>29/5/2018</v>
      </c>
      <c r="L199" s="57">
        <f t="shared" si="38"/>
        <v>43249.48291891705</v>
      </c>
      <c r="Q199" s="45"/>
    </row>
    <row r="200" spans="2:12" ht="15">
      <c r="B200" s="53" t="s">
        <v>107</v>
      </c>
      <c r="C200" s="110" t="s">
        <v>113</v>
      </c>
      <c r="D200" s="65">
        <f t="shared" si="34"/>
        <v>14</v>
      </c>
      <c r="E200" s="65">
        <f>_xlfn.SUMIFS($D$15:D200,$K$15:K200,K200)</f>
        <v>141</v>
      </c>
      <c r="F200" s="66">
        <v>1213</v>
      </c>
      <c r="G200" s="54">
        <v>20</v>
      </c>
      <c r="H200" s="52">
        <f t="shared" si="35"/>
        <v>13.002457902753951</v>
      </c>
      <c r="I200" s="56"/>
      <c r="J200" s="31">
        <f t="shared" si="36"/>
        <v>43249.512085583716</v>
      </c>
      <c r="K200" s="32" t="str">
        <f t="shared" si="37"/>
        <v>29/5/2018</v>
      </c>
      <c r="L200" s="57">
        <f t="shared" si="38"/>
        <v>43249.512085583716</v>
      </c>
    </row>
    <row r="201" spans="2:12" ht="15">
      <c r="B201" s="69" t="s">
        <v>170</v>
      </c>
      <c r="C201" s="111"/>
      <c r="D201" s="65">
        <f t="shared" si="34"/>
        <v>16</v>
      </c>
      <c r="E201" s="65">
        <f>_xlfn.SUMIFS($D$15:D201,$K$15:K201,K201)</f>
        <v>157</v>
      </c>
      <c r="F201" s="66">
        <v>1229</v>
      </c>
      <c r="G201" s="54">
        <v>20</v>
      </c>
      <c r="H201" s="52">
        <f t="shared" si="35"/>
        <v>13.015843156966525</v>
      </c>
      <c r="I201" s="56">
        <v>0.013888888888888888</v>
      </c>
      <c r="J201" s="31">
        <f t="shared" si="36"/>
        <v>43249.54541891705</v>
      </c>
      <c r="K201" s="32" t="str">
        <f t="shared" si="37"/>
        <v>29/5/2018</v>
      </c>
      <c r="L201" s="57">
        <f t="shared" si="38"/>
        <v>43249.55930780594</v>
      </c>
    </row>
    <row r="202" spans="2:12" ht="15">
      <c r="B202" s="92" t="s">
        <v>338</v>
      </c>
      <c r="C202" s="111"/>
      <c r="D202" s="65">
        <f t="shared" si="34"/>
        <v>4</v>
      </c>
      <c r="E202" s="65">
        <f>_xlfn.SUMIFS($D$15:D202,$K$15:K202,K202)</f>
        <v>161</v>
      </c>
      <c r="F202" s="66">
        <v>1233</v>
      </c>
      <c r="G202" s="54">
        <v>17.5</v>
      </c>
      <c r="H202" s="52">
        <f t="shared" si="35"/>
        <v>13.026671777408206</v>
      </c>
      <c r="I202" s="56"/>
      <c r="J202" s="31">
        <f t="shared" si="36"/>
        <v>43249.56883161546</v>
      </c>
      <c r="K202" s="32" t="str">
        <f t="shared" si="37"/>
        <v>29/5/2018</v>
      </c>
      <c r="L202" s="57">
        <f t="shared" si="38"/>
        <v>43249.56883161546</v>
      </c>
    </row>
    <row r="203" spans="2:12" ht="15">
      <c r="B203" s="92" t="s">
        <v>339</v>
      </c>
      <c r="C203" s="111"/>
      <c r="D203" s="65">
        <f t="shared" si="34"/>
        <v>8</v>
      </c>
      <c r="E203" s="65">
        <f>_xlfn.SUMIFS($D$15:D203,$K$15:K203,K203)</f>
        <v>169</v>
      </c>
      <c r="F203" s="66">
        <v>1241</v>
      </c>
      <c r="G203" s="54">
        <v>17.5</v>
      </c>
      <c r="H203" s="52">
        <f t="shared" si="35"/>
        <v>13.048172874671149</v>
      </c>
      <c r="I203" s="56"/>
      <c r="J203" s="31">
        <f t="shared" si="36"/>
        <v>43249.58787923451</v>
      </c>
      <c r="K203" s="32" t="str">
        <f t="shared" si="37"/>
        <v>29/5/2018</v>
      </c>
      <c r="L203" s="57">
        <f t="shared" si="38"/>
        <v>43249.58787923451</v>
      </c>
    </row>
    <row r="204" spans="2:12" ht="15">
      <c r="B204" s="92" t="s">
        <v>340</v>
      </c>
      <c r="C204" s="111"/>
      <c r="D204" s="65">
        <f t="shared" si="34"/>
        <v>3</v>
      </c>
      <c r="E204" s="65">
        <f>_xlfn.SUMIFS($D$15:D204,$K$15:K204,K204)</f>
        <v>172</v>
      </c>
      <c r="F204" s="66">
        <v>1244</v>
      </c>
      <c r="G204" s="54">
        <v>17.5</v>
      </c>
      <c r="H204" s="52">
        <f t="shared" si="35"/>
        <v>13.056182594617452</v>
      </c>
      <c r="I204" s="56"/>
      <c r="J204" s="31">
        <f t="shared" si="36"/>
        <v>43249.59502209166</v>
      </c>
      <c r="K204" s="32" t="str">
        <f t="shared" si="37"/>
        <v>29/5/2018</v>
      </c>
      <c r="L204" s="57">
        <f t="shared" si="38"/>
        <v>43249.59502209166</v>
      </c>
    </row>
    <row r="205" spans="2:12" ht="15">
      <c r="B205" s="94" t="s">
        <v>348</v>
      </c>
      <c r="C205" s="111"/>
      <c r="D205" s="65">
        <f t="shared" si="34"/>
        <v>7</v>
      </c>
      <c r="E205" s="65">
        <f>_xlfn.SUMIFS($D$15:D205,$K$15:K205,K205)</f>
        <v>179</v>
      </c>
      <c r="F205" s="66">
        <v>1251</v>
      </c>
      <c r="G205" s="54">
        <v>16</v>
      </c>
      <c r="H205" s="52">
        <f t="shared" si="35"/>
        <v>13.058269254901168</v>
      </c>
      <c r="I205" s="56">
        <v>0.003472222222222222</v>
      </c>
      <c r="J205" s="31">
        <f t="shared" si="36"/>
        <v>43249.61325125832</v>
      </c>
      <c r="K205" s="32" t="str">
        <f t="shared" si="37"/>
        <v>29/5/2018</v>
      </c>
      <c r="L205" s="57">
        <f t="shared" si="38"/>
        <v>43249.61672348054</v>
      </c>
    </row>
    <row r="206" spans="1:13" ht="15.75">
      <c r="A206" s="20" t="s">
        <v>56</v>
      </c>
      <c r="B206" s="71" t="s">
        <v>75</v>
      </c>
      <c r="C206" s="112"/>
      <c r="D206" s="63">
        <f t="shared" si="34"/>
        <v>12.900000000000091</v>
      </c>
      <c r="E206" s="63">
        <f>_xlfn.SUMIFS($D$15:D206,$K$15:K206,K206)</f>
        <v>191.9000000000001</v>
      </c>
      <c r="F206" s="64">
        <v>1263.9</v>
      </c>
      <c r="G206" s="58">
        <v>16</v>
      </c>
      <c r="H206" s="59">
        <f t="shared" si="35"/>
        <v>13.08281980870285</v>
      </c>
      <c r="I206" s="60"/>
      <c r="J206" s="67">
        <f t="shared" si="36"/>
        <v>43249.65031723054</v>
      </c>
      <c r="K206" s="68" t="str">
        <f t="shared" si="37"/>
        <v>29/5/2018</v>
      </c>
      <c r="L206" s="61">
        <f t="shared" si="38"/>
        <v>43249.65031723054</v>
      </c>
      <c r="M206" s="45"/>
    </row>
  </sheetData>
  <sheetProtection/>
  <mergeCells count="164">
    <mergeCell ref="B119:C119"/>
    <mergeCell ref="B121:C121"/>
    <mergeCell ref="B122:C122"/>
    <mergeCell ref="B124:C124"/>
    <mergeCell ref="B127:C127"/>
    <mergeCell ref="B130:C130"/>
    <mergeCell ref="B126:C126"/>
    <mergeCell ref="B125:C125"/>
    <mergeCell ref="B123:C123"/>
    <mergeCell ref="B120:C120"/>
    <mergeCell ref="B113:C113"/>
    <mergeCell ref="B117:C117"/>
    <mergeCell ref="B118:C118"/>
    <mergeCell ref="B107:C107"/>
    <mergeCell ref="B108:C108"/>
    <mergeCell ref="B110:C110"/>
    <mergeCell ref="B111:C111"/>
    <mergeCell ref="B112:C112"/>
    <mergeCell ref="B104:C104"/>
    <mergeCell ref="B98:C98"/>
    <mergeCell ref="B100:C100"/>
    <mergeCell ref="B101:C101"/>
    <mergeCell ref="B102:C102"/>
    <mergeCell ref="B109:C109"/>
    <mergeCell ref="B106:C106"/>
    <mergeCell ref="B105:C105"/>
    <mergeCell ref="B92:C92"/>
    <mergeCell ref="B95:C95"/>
    <mergeCell ref="B86:C86"/>
    <mergeCell ref="B96:C96"/>
    <mergeCell ref="B93:C93"/>
    <mergeCell ref="B94:C94"/>
    <mergeCell ref="B89:C89"/>
    <mergeCell ref="B91:C91"/>
    <mergeCell ref="B83:C83"/>
    <mergeCell ref="B84:C84"/>
    <mergeCell ref="B85:C85"/>
    <mergeCell ref="B87:C87"/>
    <mergeCell ref="B88:C88"/>
    <mergeCell ref="B90:C90"/>
    <mergeCell ref="B60:C60"/>
    <mergeCell ref="B61:C61"/>
    <mergeCell ref="B66:C66"/>
    <mergeCell ref="B67:C67"/>
    <mergeCell ref="B68:C68"/>
    <mergeCell ref="B63:C63"/>
    <mergeCell ref="B50:C50"/>
    <mergeCell ref="B53:C53"/>
    <mergeCell ref="B54:C54"/>
    <mergeCell ref="B55:C55"/>
    <mergeCell ref="B57:C57"/>
    <mergeCell ref="B59:C59"/>
    <mergeCell ref="B43:C43"/>
    <mergeCell ref="B37:C37"/>
    <mergeCell ref="B39:C39"/>
    <mergeCell ref="B41:C41"/>
    <mergeCell ref="B42:C42"/>
    <mergeCell ref="B49:C49"/>
    <mergeCell ref="C196:C198"/>
    <mergeCell ref="B25:C25"/>
    <mergeCell ref="B27:C27"/>
    <mergeCell ref="B28:C28"/>
    <mergeCell ref="B29:C29"/>
    <mergeCell ref="B32:C32"/>
    <mergeCell ref="B33:C33"/>
    <mergeCell ref="B36:C36"/>
    <mergeCell ref="B38:C38"/>
    <mergeCell ref="B103:C103"/>
    <mergeCell ref="B70:C70"/>
    <mergeCell ref="B73:C73"/>
    <mergeCell ref="B77:C77"/>
    <mergeCell ref="B78:C78"/>
    <mergeCell ref="B82:C82"/>
    <mergeCell ref="B76:C76"/>
    <mergeCell ref="B79:C79"/>
    <mergeCell ref="B80:C80"/>
    <mergeCell ref="B81:C81"/>
    <mergeCell ref="I8:L8"/>
    <mergeCell ref="I10:L10"/>
    <mergeCell ref="D7:E7"/>
    <mergeCell ref="D8:E8"/>
    <mergeCell ref="B21:C21"/>
    <mergeCell ref="B23:C23"/>
    <mergeCell ref="B7:C7"/>
    <mergeCell ref="B2:L2"/>
    <mergeCell ref="I11:L11"/>
    <mergeCell ref="B12:L12"/>
    <mergeCell ref="B3:L3"/>
    <mergeCell ref="D4:E4"/>
    <mergeCell ref="D10:E10"/>
    <mergeCell ref="D9:E9"/>
    <mergeCell ref="D6:E6"/>
    <mergeCell ref="D5:E5"/>
    <mergeCell ref="B8:C8"/>
    <mergeCell ref="S13:T13"/>
    <mergeCell ref="J13:J14"/>
    <mergeCell ref="K13:K14"/>
    <mergeCell ref="I6:L6"/>
    <mergeCell ref="I5:L5"/>
    <mergeCell ref="D13:F13"/>
    <mergeCell ref="G13:H13"/>
    <mergeCell ref="L13:L14"/>
    <mergeCell ref="I13:I14"/>
    <mergeCell ref="D11:E11"/>
    <mergeCell ref="S7:U7"/>
    <mergeCell ref="S8:U8"/>
    <mergeCell ref="S9:U9"/>
    <mergeCell ref="S10:U10"/>
    <mergeCell ref="S11:U11"/>
    <mergeCell ref="F4:G7"/>
    <mergeCell ref="I4:L4"/>
    <mergeCell ref="I9:L9"/>
    <mergeCell ref="F8:G11"/>
    <mergeCell ref="I7:L7"/>
    <mergeCell ref="C200:C206"/>
    <mergeCell ref="B11:C11"/>
    <mergeCell ref="B10:C10"/>
    <mergeCell ref="B9:C9"/>
    <mergeCell ref="B199:C199"/>
    <mergeCell ref="B131:C131"/>
    <mergeCell ref="B65:C65"/>
    <mergeCell ref="B69:C69"/>
    <mergeCell ref="B30:C30"/>
    <mergeCell ref="B129:C129"/>
    <mergeCell ref="B6:C6"/>
    <mergeCell ref="B5:C5"/>
    <mergeCell ref="B31:C31"/>
    <mergeCell ref="B34:C34"/>
    <mergeCell ref="B19:C19"/>
    <mergeCell ref="B22:C22"/>
    <mergeCell ref="B20:C20"/>
    <mergeCell ref="B24:C24"/>
    <mergeCell ref="B26:C26"/>
    <mergeCell ref="B18:C18"/>
    <mergeCell ref="B128:C128"/>
    <mergeCell ref="B58:C58"/>
    <mergeCell ref="B62:C62"/>
    <mergeCell ref="B71:C71"/>
    <mergeCell ref="B72:C72"/>
    <mergeCell ref="C132:C188"/>
    <mergeCell ref="B74:C74"/>
    <mergeCell ref="B75:C75"/>
    <mergeCell ref="B97:C97"/>
    <mergeCell ref="B99:C99"/>
    <mergeCell ref="C189:C191"/>
    <mergeCell ref="B64:C64"/>
    <mergeCell ref="B114:C114"/>
    <mergeCell ref="B115:C115"/>
    <mergeCell ref="B4:C4"/>
    <mergeCell ref="B13:C14"/>
    <mergeCell ref="B116:C116"/>
    <mergeCell ref="B16:C16"/>
    <mergeCell ref="B17:C17"/>
    <mergeCell ref="B15:C15"/>
    <mergeCell ref="B35:C35"/>
    <mergeCell ref="B47:C47"/>
    <mergeCell ref="B51:C51"/>
    <mergeCell ref="B52:C52"/>
    <mergeCell ref="B56:C56"/>
    <mergeCell ref="B44:C44"/>
    <mergeCell ref="B45:C45"/>
    <mergeCell ref="B46:C46"/>
    <mergeCell ref="B48:C48"/>
    <mergeCell ref="B40:C40"/>
  </mergeCells>
  <printOptions horizontalCentered="1" verticalCentered="1"/>
  <pageMargins left="0" right="0" top="0" bottom="0" header="0" footer="0"/>
  <pageSetup fitToHeight="3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70"/>
  <sheetViews>
    <sheetView zoomScalePageLayoutView="0" workbookViewId="0" topLeftCell="A1">
      <selection activeCell="M28" sqref="M28"/>
    </sheetView>
  </sheetViews>
  <sheetFormatPr defaultColWidth="11.421875" defaultRowHeight="15"/>
  <cols>
    <col min="1" max="1" width="11.421875" style="20" customWidth="1"/>
    <col min="2" max="2" width="34.8515625" style="1" bestFit="1" customWidth="1"/>
    <col min="3" max="3" width="12.421875" style="1" bestFit="1" customWidth="1"/>
    <col min="4" max="4" width="11.421875" style="1" customWidth="1"/>
    <col min="5" max="5" width="11.7109375" style="1" bestFit="1" customWidth="1"/>
    <col min="6" max="6" width="10.140625" style="1" customWidth="1"/>
    <col min="7" max="7" width="11.7109375" style="1" bestFit="1" customWidth="1"/>
    <col min="8" max="8" width="11.421875" style="1" customWidth="1"/>
    <col min="9" max="9" width="15.7109375" style="1" hidden="1" customWidth="1"/>
    <col min="10" max="10" width="9.7109375" style="1" hidden="1" customWidth="1"/>
    <col min="11" max="11" width="15.7109375" style="2" bestFit="1" customWidth="1"/>
    <col min="12" max="12" width="6.421875" style="1" customWidth="1"/>
    <col min="13" max="13" width="6.140625" style="1" bestFit="1" customWidth="1"/>
    <col min="14" max="15" width="10.421875" style="1" hidden="1" customWidth="1"/>
    <col min="16" max="16" width="11.421875" style="1" customWidth="1"/>
    <col min="17" max="17" width="6.421875" style="1" customWidth="1"/>
    <col min="18" max="18" width="11.421875" style="1" customWidth="1"/>
    <col min="19" max="19" width="4.140625" style="1" bestFit="1" customWidth="1"/>
    <col min="20" max="20" width="18.00390625" style="1" customWidth="1"/>
    <col min="21" max="21" width="11.8515625" style="1" bestFit="1" customWidth="1"/>
    <col min="22" max="22" width="13.28125" style="1" bestFit="1" customWidth="1"/>
    <col min="23" max="16384" width="11.421875" style="1" customWidth="1"/>
  </cols>
  <sheetData>
    <row r="1" ht="15.75" thickBot="1"/>
    <row r="2" spans="2:11" ht="39.75" customHeight="1">
      <c r="B2" s="145" t="s">
        <v>90</v>
      </c>
      <c r="C2" s="147"/>
      <c r="D2" s="147"/>
      <c r="E2" s="147"/>
      <c r="F2" s="147"/>
      <c r="G2" s="147"/>
      <c r="H2" s="147"/>
      <c r="I2" s="147"/>
      <c r="J2" s="147"/>
      <c r="K2" s="148"/>
    </row>
    <row r="3" spans="2:11" ht="21" customHeight="1">
      <c r="B3" s="195" t="s">
        <v>108</v>
      </c>
      <c r="C3" s="155"/>
      <c r="D3" s="155"/>
      <c r="E3" s="155"/>
      <c r="F3" s="155"/>
      <c r="G3" s="155"/>
      <c r="H3" s="155"/>
      <c r="I3" s="155"/>
      <c r="J3" s="155"/>
      <c r="K3" s="156"/>
    </row>
    <row r="4" spans="2:11" ht="15" customHeight="1" thickBot="1">
      <c r="B4" s="16" t="s">
        <v>8</v>
      </c>
      <c r="C4" s="196">
        <v>42604.208333333336</v>
      </c>
      <c r="D4" s="197"/>
      <c r="E4" s="198" t="s">
        <v>20</v>
      </c>
      <c r="F4" s="198"/>
      <c r="G4" s="15" t="s">
        <v>14</v>
      </c>
      <c r="H4" s="199" t="s">
        <v>17</v>
      </c>
      <c r="I4" s="200"/>
      <c r="J4" s="200"/>
      <c r="K4" s="201"/>
    </row>
    <row r="5" spans="2:20" ht="15">
      <c r="B5" s="17" t="s">
        <v>9</v>
      </c>
      <c r="C5" s="202">
        <v>4.166666666666667</v>
      </c>
      <c r="D5" s="203"/>
      <c r="E5" s="198"/>
      <c r="F5" s="198"/>
      <c r="G5" s="3" t="s">
        <v>15</v>
      </c>
      <c r="H5" s="184" t="s">
        <v>18</v>
      </c>
      <c r="I5" s="185"/>
      <c r="J5" s="185"/>
      <c r="K5" s="186"/>
      <c r="Q5" s="36"/>
      <c r="R5" s="116" t="s">
        <v>77</v>
      </c>
      <c r="S5" s="116"/>
      <c r="T5" s="117"/>
    </row>
    <row r="6" spans="2:20" ht="15">
      <c r="B6" s="17" t="s">
        <v>10</v>
      </c>
      <c r="C6" s="182">
        <f>C4+(C5)</f>
        <v>42608.375</v>
      </c>
      <c r="D6" s="183"/>
      <c r="E6" s="198"/>
      <c r="F6" s="198"/>
      <c r="G6" s="3" t="s">
        <v>16</v>
      </c>
      <c r="H6" s="184" t="s">
        <v>19</v>
      </c>
      <c r="I6" s="185"/>
      <c r="J6" s="185"/>
      <c r="K6" s="186"/>
      <c r="Q6" s="37"/>
      <c r="R6" s="118" t="s">
        <v>78</v>
      </c>
      <c r="S6" s="118"/>
      <c r="T6" s="119"/>
    </row>
    <row r="7" spans="2:20" ht="15" customHeight="1">
      <c r="B7" s="17" t="s">
        <v>11</v>
      </c>
      <c r="C7" s="187">
        <f>MAX(E13:E201)/(C5*24)</f>
        <v>14.42</v>
      </c>
      <c r="D7" s="188"/>
      <c r="E7" s="189" t="s">
        <v>21</v>
      </c>
      <c r="F7" s="190"/>
      <c r="G7" s="3" t="s">
        <v>14</v>
      </c>
      <c r="H7" s="184" t="s">
        <v>17</v>
      </c>
      <c r="I7" s="185"/>
      <c r="J7" s="185"/>
      <c r="K7" s="186"/>
      <c r="Q7" s="38"/>
      <c r="R7" s="118" t="s">
        <v>79</v>
      </c>
      <c r="S7" s="118"/>
      <c r="T7" s="119"/>
    </row>
    <row r="8" spans="2:20" ht="15">
      <c r="B8" s="17" t="s">
        <v>12</v>
      </c>
      <c r="C8" s="193">
        <f>SUM(H13:H201)</f>
        <v>0</v>
      </c>
      <c r="D8" s="194"/>
      <c r="E8" s="189"/>
      <c r="F8" s="190"/>
      <c r="G8" s="3" t="s">
        <v>15</v>
      </c>
      <c r="H8" s="184" t="s">
        <v>22</v>
      </c>
      <c r="I8" s="185"/>
      <c r="J8" s="185"/>
      <c r="K8" s="186"/>
      <c r="Q8" s="39" t="s">
        <v>76</v>
      </c>
      <c r="R8" s="118" t="s">
        <v>80</v>
      </c>
      <c r="S8" s="118"/>
      <c r="T8" s="119"/>
    </row>
    <row r="9" spans="2:20" ht="15.75" thickBot="1">
      <c r="B9" s="18" t="s">
        <v>13</v>
      </c>
      <c r="C9" s="175">
        <f>C5-C8</f>
        <v>4.166666666666667</v>
      </c>
      <c r="D9" s="176"/>
      <c r="E9" s="191"/>
      <c r="F9" s="192"/>
      <c r="G9" s="19" t="s">
        <v>16</v>
      </c>
      <c r="H9" s="177" t="s">
        <v>23</v>
      </c>
      <c r="I9" s="178"/>
      <c r="J9" s="178"/>
      <c r="K9" s="179"/>
      <c r="Q9" s="40" t="s">
        <v>76</v>
      </c>
      <c r="R9" s="120" t="s">
        <v>81</v>
      </c>
      <c r="S9" s="120"/>
      <c r="T9" s="121"/>
    </row>
    <row r="10" spans="2:11" ht="15.75" thickBot="1"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2:22" ht="15">
      <c r="B11" s="181" t="s">
        <v>3</v>
      </c>
      <c r="C11" s="181" t="s">
        <v>0</v>
      </c>
      <c r="D11" s="181"/>
      <c r="E11" s="181"/>
      <c r="F11" s="181" t="s">
        <v>5</v>
      </c>
      <c r="G11" s="181"/>
      <c r="H11" s="174" t="s">
        <v>6</v>
      </c>
      <c r="I11" s="174" t="s">
        <v>65</v>
      </c>
      <c r="J11" s="172" t="s">
        <v>64</v>
      </c>
      <c r="K11" s="174" t="s">
        <v>4</v>
      </c>
      <c r="M11" s="26"/>
      <c r="N11" s="21" t="s">
        <v>64</v>
      </c>
      <c r="O11" s="21"/>
      <c r="P11" s="11" t="s">
        <v>0</v>
      </c>
      <c r="R11" s="137"/>
      <c r="S11" s="138"/>
      <c r="T11" s="29" t="s">
        <v>61</v>
      </c>
      <c r="U11" s="29" t="s">
        <v>0</v>
      </c>
      <c r="V11" s="30" t="s">
        <v>41</v>
      </c>
    </row>
    <row r="12" spans="2:22" ht="15">
      <c r="B12" s="181"/>
      <c r="C12" s="44" t="s">
        <v>1</v>
      </c>
      <c r="D12" s="44" t="s">
        <v>74</v>
      </c>
      <c r="E12" s="44" t="s">
        <v>2</v>
      </c>
      <c r="F12" s="44" t="s">
        <v>1</v>
      </c>
      <c r="G12" s="44" t="s">
        <v>2</v>
      </c>
      <c r="H12" s="174"/>
      <c r="I12" s="174"/>
      <c r="J12" s="173"/>
      <c r="K12" s="174"/>
      <c r="M12" s="12" t="s">
        <v>24</v>
      </c>
      <c r="N12" s="33">
        <f>C4</f>
        <v>42604.208333333336</v>
      </c>
      <c r="O12" s="32" t="str">
        <f aca="true" t="shared" si="0" ref="O12:O18">CONCATENATE(DAY(N12),"/",MONTH(N12),"/",YEAR(N12))</f>
        <v>22/8/2016</v>
      </c>
      <c r="P12" s="27">
        <f aca="true" t="shared" si="1" ref="P12:P18">_xlfn.SUMIFS($C$13:$C$201,$J$13:$J$201,O12)</f>
        <v>0</v>
      </c>
      <c r="R12" s="12" t="s">
        <v>29</v>
      </c>
      <c r="S12" s="4" t="s">
        <v>46</v>
      </c>
      <c r="T12" s="5" t="str">
        <f aca="true" t="shared" si="2" ref="T12:T26">VLOOKUP($S12,$A$13:$E$201,2,FALSE)</f>
        <v>Dunkerque</v>
      </c>
      <c r="U12" s="5">
        <f aca="true" t="shared" si="3" ref="U12:U27">VLOOKUP($S12,$A$13:$E$201,5,FALSE)</f>
        <v>0</v>
      </c>
      <c r="V12" s="23">
        <f>U12</f>
        <v>0</v>
      </c>
    </row>
    <row r="13" spans="1:22" ht="15">
      <c r="A13" s="20" t="s">
        <v>46</v>
      </c>
      <c r="B13" s="10" t="s">
        <v>87</v>
      </c>
      <c r="C13" s="5">
        <v>0</v>
      </c>
      <c r="D13" s="5">
        <f>_xlfn.SUMIFS($C$13:C13,$J$13:J13,J13)</f>
        <v>0</v>
      </c>
      <c r="E13" s="6">
        <v>0</v>
      </c>
      <c r="F13" s="9"/>
      <c r="G13" s="25" t="e">
        <f>E13/((K13-$C$4)*24)</f>
        <v>#DIV/0!</v>
      </c>
      <c r="H13" s="7"/>
      <c r="I13" s="31">
        <f>K13-H13</f>
        <v>42604.208333333336</v>
      </c>
      <c r="J13" s="32" t="str">
        <f>CONCATENATE(DAY(I13),"/",MONTH(I13),"/",YEAR(I13))</f>
        <v>22/8/2016</v>
      </c>
      <c r="K13" s="8">
        <f>C4+H13</f>
        <v>42604.208333333336</v>
      </c>
      <c r="M13" s="12" t="s">
        <v>25</v>
      </c>
      <c r="N13" s="33">
        <f aca="true" t="shared" si="4" ref="N13:N18">N12+1</f>
        <v>42605.208333333336</v>
      </c>
      <c r="O13" s="32" t="str">
        <f t="shared" si="0"/>
        <v>23/8/2016</v>
      </c>
      <c r="P13" s="27">
        <f t="shared" si="1"/>
        <v>0</v>
      </c>
      <c r="R13" s="12" t="s">
        <v>31</v>
      </c>
      <c r="S13" s="4" t="s">
        <v>47</v>
      </c>
      <c r="T13" s="5">
        <f t="shared" si="2"/>
        <v>0</v>
      </c>
      <c r="U13" s="5">
        <f t="shared" si="3"/>
        <v>0</v>
      </c>
      <c r="V13" s="23">
        <f>U13-U12</f>
        <v>0</v>
      </c>
    </row>
    <row r="14" spans="2:22" ht="15">
      <c r="B14" s="10"/>
      <c r="C14" s="5">
        <f>E14-E13</f>
        <v>610</v>
      </c>
      <c r="D14" s="5">
        <f>_xlfn.SUMIFS($C$13:C14,$J$13:J14,J14)</f>
        <v>610</v>
      </c>
      <c r="E14" s="6">
        <v>610</v>
      </c>
      <c r="F14" s="9"/>
      <c r="G14" s="25" t="e">
        <f aca="true" t="shared" si="5" ref="G14:G77">E14/((K14-$C$4)*24)</f>
        <v>#DIV/0!</v>
      </c>
      <c r="H14" s="7"/>
      <c r="I14" s="31" t="e">
        <f aca="true" t="shared" si="6" ref="I14:I78">K14-H14</f>
        <v>#DIV/0!</v>
      </c>
      <c r="J14" s="32" t="e">
        <f aca="true" t="shared" si="7" ref="J14:J78">CONCATENATE(DAY(I14),"/",MONTH(I14),"/",YEAR(I14))</f>
        <v>#DIV/0!</v>
      </c>
      <c r="K14" s="8" t="e">
        <f>K13+H14+(C14/(F14*24))</f>
        <v>#DIV/0!</v>
      </c>
      <c r="M14" s="12" t="s">
        <v>26</v>
      </c>
      <c r="N14" s="33">
        <f t="shared" si="4"/>
        <v>42606.208333333336</v>
      </c>
      <c r="O14" s="32" t="str">
        <f t="shared" si="0"/>
        <v>24/8/2016</v>
      </c>
      <c r="P14" s="27">
        <f t="shared" si="1"/>
        <v>0</v>
      </c>
      <c r="R14" s="12" t="s">
        <v>32</v>
      </c>
      <c r="S14" s="4" t="s">
        <v>48</v>
      </c>
      <c r="T14" s="5">
        <f t="shared" si="2"/>
        <v>0</v>
      </c>
      <c r="U14" s="5">
        <f t="shared" si="3"/>
        <v>0</v>
      </c>
      <c r="V14" s="23">
        <f aca="true" t="shared" si="8" ref="V14:V26">U14-U13</f>
        <v>0</v>
      </c>
    </row>
    <row r="15" spans="1:22" ht="15">
      <c r="A15" s="20" t="s">
        <v>30</v>
      </c>
      <c r="B15" s="10" t="s">
        <v>89</v>
      </c>
      <c r="C15" s="5">
        <f>E15-E14</f>
        <v>200</v>
      </c>
      <c r="D15" s="5">
        <f>_xlfn.SUMIFS($C$13:C15,$J$13:J15,J15)</f>
        <v>810</v>
      </c>
      <c r="E15" s="6">
        <f>E14+200</f>
        <v>810</v>
      </c>
      <c r="F15" s="9"/>
      <c r="G15" s="25" t="e">
        <f>E15/((K15-$C$4)*24)</f>
        <v>#DIV/0!</v>
      </c>
      <c r="H15" s="7"/>
      <c r="I15" s="31" t="e">
        <f t="shared" si="6"/>
        <v>#DIV/0!</v>
      </c>
      <c r="J15" s="32" t="e">
        <f t="shared" si="7"/>
        <v>#DIV/0!</v>
      </c>
      <c r="K15" s="8" t="e">
        <f aca="true" t="shared" si="9" ref="K15:K78">K14+H15+(C15/(F15*24))</f>
        <v>#DIV/0!</v>
      </c>
      <c r="M15" s="12" t="s">
        <v>27</v>
      </c>
      <c r="N15" s="33">
        <f t="shared" si="4"/>
        <v>42607.208333333336</v>
      </c>
      <c r="O15" s="32" t="str">
        <f t="shared" si="0"/>
        <v>25/8/2016</v>
      </c>
      <c r="P15" s="27">
        <f t="shared" si="1"/>
        <v>0</v>
      </c>
      <c r="R15" s="12" t="s">
        <v>33</v>
      </c>
      <c r="S15" s="4" t="s">
        <v>49</v>
      </c>
      <c r="T15" s="5">
        <f t="shared" si="2"/>
        <v>0</v>
      </c>
      <c r="U15" s="5">
        <f t="shared" si="3"/>
        <v>0</v>
      </c>
      <c r="V15" s="23">
        <f t="shared" si="8"/>
        <v>0</v>
      </c>
    </row>
    <row r="16" spans="2:22" ht="15">
      <c r="B16" s="10" t="s">
        <v>86</v>
      </c>
      <c r="C16" s="5">
        <f>E16-E15</f>
        <v>270</v>
      </c>
      <c r="D16" s="5">
        <f>_xlfn.SUMIFS($C$13:C16,$J$13:J16,J16)</f>
        <v>1080</v>
      </c>
      <c r="E16" s="6">
        <f>E15+270</f>
        <v>1080</v>
      </c>
      <c r="F16" s="9"/>
      <c r="G16" s="25" t="e">
        <f>E16/((K16-$C$4)*24)</f>
        <v>#DIV/0!</v>
      </c>
      <c r="H16" s="7"/>
      <c r="I16" s="31" t="e">
        <f t="shared" si="6"/>
        <v>#DIV/0!</v>
      </c>
      <c r="J16" s="32" t="e">
        <f t="shared" si="7"/>
        <v>#DIV/0!</v>
      </c>
      <c r="K16" s="8" t="e">
        <f t="shared" si="9"/>
        <v>#DIV/0!</v>
      </c>
      <c r="M16" s="12" t="s">
        <v>28</v>
      </c>
      <c r="N16" s="33">
        <f t="shared" si="4"/>
        <v>42608.208333333336</v>
      </c>
      <c r="O16" s="32" t="str">
        <f t="shared" si="0"/>
        <v>26/8/2016</v>
      </c>
      <c r="P16" s="27">
        <f t="shared" si="1"/>
        <v>0</v>
      </c>
      <c r="R16" s="12" t="s">
        <v>34</v>
      </c>
      <c r="S16" s="4" t="s">
        <v>50</v>
      </c>
      <c r="T16" s="5">
        <f t="shared" si="2"/>
        <v>0</v>
      </c>
      <c r="U16" s="5">
        <f t="shared" si="3"/>
        <v>0</v>
      </c>
      <c r="V16" s="23">
        <f t="shared" si="8"/>
        <v>0</v>
      </c>
    </row>
    <row r="17" spans="2:22" ht="15">
      <c r="B17" s="10" t="s">
        <v>88</v>
      </c>
      <c r="C17" s="5">
        <f>E17-E16</f>
        <v>362</v>
      </c>
      <c r="D17" s="5">
        <f>_xlfn.SUMIFS($C$13:C17,$J$13:J17,J17)</f>
        <v>1442</v>
      </c>
      <c r="E17" s="6">
        <f>E16+362</f>
        <v>1442</v>
      </c>
      <c r="F17" s="9"/>
      <c r="G17" s="25" t="e">
        <f t="shared" si="5"/>
        <v>#DIV/0!</v>
      </c>
      <c r="H17" s="7"/>
      <c r="I17" s="31" t="e">
        <f t="shared" si="6"/>
        <v>#DIV/0!</v>
      </c>
      <c r="J17" s="32" t="e">
        <f t="shared" si="7"/>
        <v>#DIV/0!</v>
      </c>
      <c r="K17" s="8" t="e">
        <f t="shared" si="9"/>
        <v>#DIV/0!</v>
      </c>
      <c r="M17" s="12" t="s">
        <v>62</v>
      </c>
      <c r="N17" s="33">
        <f t="shared" si="4"/>
        <v>42609.208333333336</v>
      </c>
      <c r="O17" s="32" t="str">
        <f t="shared" si="0"/>
        <v>27/8/2016</v>
      </c>
      <c r="P17" s="27">
        <f t="shared" si="1"/>
        <v>0</v>
      </c>
      <c r="R17" s="12" t="s">
        <v>35</v>
      </c>
      <c r="S17" s="4" t="s">
        <v>51</v>
      </c>
      <c r="T17" s="5">
        <f t="shared" si="2"/>
        <v>0</v>
      </c>
      <c r="U17" s="5">
        <f t="shared" si="3"/>
        <v>0</v>
      </c>
      <c r="V17" s="23">
        <f t="shared" si="8"/>
        <v>0</v>
      </c>
    </row>
    <row r="18" spans="1:22" ht="15.75" thickBot="1">
      <c r="A18" s="20" t="s">
        <v>47</v>
      </c>
      <c r="B18" s="10"/>
      <c r="C18" s="5">
        <f aca="true" t="shared" si="10" ref="C18:C79">E18-E17</f>
        <v>-1442</v>
      </c>
      <c r="D18" s="5">
        <f>_xlfn.SUMIFS($C$13:C18,$J$13:J18,J18)</f>
        <v>0</v>
      </c>
      <c r="E18" s="6"/>
      <c r="F18" s="9"/>
      <c r="G18" s="25" t="e">
        <f t="shared" si="5"/>
        <v>#DIV/0!</v>
      </c>
      <c r="H18" s="7"/>
      <c r="I18" s="31" t="e">
        <f t="shared" si="6"/>
        <v>#DIV/0!</v>
      </c>
      <c r="J18" s="32" t="e">
        <f t="shared" si="7"/>
        <v>#DIV/0!</v>
      </c>
      <c r="K18" s="8" t="e">
        <f t="shared" si="9"/>
        <v>#DIV/0!</v>
      </c>
      <c r="M18" s="13" t="s">
        <v>63</v>
      </c>
      <c r="N18" s="34">
        <f t="shared" si="4"/>
        <v>42610.208333333336</v>
      </c>
      <c r="O18" s="35" t="str">
        <f t="shared" si="0"/>
        <v>28/8/2016</v>
      </c>
      <c r="P18" s="28">
        <f t="shared" si="1"/>
        <v>0</v>
      </c>
      <c r="R18" s="12" t="s">
        <v>36</v>
      </c>
      <c r="S18" s="4" t="s">
        <v>52</v>
      </c>
      <c r="T18" s="5">
        <f t="shared" si="2"/>
        <v>0</v>
      </c>
      <c r="U18" s="5">
        <f t="shared" si="3"/>
        <v>0</v>
      </c>
      <c r="V18" s="23">
        <f t="shared" si="8"/>
        <v>0</v>
      </c>
    </row>
    <row r="19" spans="2:22" ht="15.75" thickBot="1">
      <c r="B19" s="10"/>
      <c r="C19" s="5">
        <f t="shared" si="10"/>
        <v>0</v>
      </c>
      <c r="D19" s="5">
        <f>_xlfn.SUMIFS($C$13:C19,$J$13:J19,J19)</f>
        <v>0</v>
      </c>
      <c r="E19" s="6"/>
      <c r="F19" s="9"/>
      <c r="G19" s="25" t="e">
        <f t="shared" si="5"/>
        <v>#DIV/0!</v>
      </c>
      <c r="H19" s="7"/>
      <c r="I19" s="31" t="e">
        <f t="shared" si="6"/>
        <v>#DIV/0!</v>
      </c>
      <c r="J19" s="32" t="e">
        <f t="shared" si="7"/>
        <v>#DIV/0!</v>
      </c>
      <c r="K19" s="8" t="e">
        <f t="shared" si="9"/>
        <v>#DIV/0!</v>
      </c>
      <c r="R19" s="12" t="s">
        <v>37</v>
      </c>
      <c r="S19" s="4" t="s">
        <v>53</v>
      </c>
      <c r="T19" s="5">
        <f t="shared" si="2"/>
        <v>0</v>
      </c>
      <c r="U19" s="5">
        <f t="shared" si="3"/>
        <v>0</v>
      </c>
      <c r="V19" s="23">
        <f t="shared" si="8"/>
        <v>0</v>
      </c>
    </row>
    <row r="20" spans="2:22" ht="15">
      <c r="B20" s="10"/>
      <c r="C20" s="5">
        <f t="shared" si="10"/>
        <v>0</v>
      </c>
      <c r="D20" s="5">
        <f>_xlfn.SUMIFS($C$13:C20,$J$13:J20,J20)</f>
        <v>0</v>
      </c>
      <c r="E20" s="6"/>
      <c r="F20" s="9"/>
      <c r="G20" s="25" t="e">
        <f t="shared" si="5"/>
        <v>#DIV/0!</v>
      </c>
      <c r="H20" s="7"/>
      <c r="I20" s="31" t="e">
        <f t="shared" si="6"/>
        <v>#DIV/0!</v>
      </c>
      <c r="J20" s="32" t="e">
        <f t="shared" si="7"/>
        <v>#DIV/0!</v>
      </c>
      <c r="K20" s="8" t="e">
        <f t="shared" si="9"/>
        <v>#DIV/0!</v>
      </c>
      <c r="M20" s="36" t="s">
        <v>82</v>
      </c>
      <c r="N20" s="41"/>
      <c r="O20" s="41"/>
      <c r="P20" s="43">
        <f>COUNTIF($B$13:$B$170,CONCATENATE("*",M20,"*"))</f>
        <v>0</v>
      </c>
      <c r="R20" s="12" t="s">
        <v>38</v>
      </c>
      <c r="S20" s="4" t="s">
        <v>54</v>
      </c>
      <c r="T20" s="5">
        <f t="shared" si="2"/>
        <v>0</v>
      </c>
      <c r="U20" s="5">
        <f t="shared" si="3"/>
        <v>0</v>
      </c>
      <c r="V20" s="23">
        <f t="shared" si="8"/>
        <v>0</v>
      </c>
    </row>
    <row r="21" spans="2:22" ht="15.75" thickBot="1">
      <c r="B21" s="10"/>
      <c r="C21" s="5">
        <f t="shared" si="10"/>
        <v>0</v>
      </c>
      <c r="D21" s="5">
        <f>_xlfn.SUMIFS($C$13:C21,$J$13:J21,J21)</f>
        <v>0</v>
      </c>
      <c r="E21" s="6"/>
      <c r="F21" s="9"/>
      <c r="G21" s="25" t="e">
        <f t="shared" si="5"/>
        <v>#DIV/0!</v>
      </c>
      <c r="H21" s="7"/>
      <c r="I21" s="31" t="e">
        <f t="shared" si="6"/>
        <v>#DIV/0!</v>
      </c>
      <c r="J21" s="32" t="e">
        <f t="shared" si="7"/>
        <v>#DIV/0!</v>
      </c>
      <c r="K21" s="8" t="e">
        <f t="shared" si="9"/>
        <v>#DIV/0!</v>
      </c>
      <c r="M21" s="13" t="s">
        <v>83</v>
      </c>
      <c r="N21" s="42"/>
      <c r="O21" s="42"/>
      <c r="P21" s="14">
        <f>COUNTIF($B$13:$B$170,CONCATENATE("*",M21,"*"))</f>
        <v>0</v>
      </c>
      <c r="R21" s="12" t="s">
        <v>39</v>
      </c>
      <c r="S21" s="4" t="s">
        <v>55</v>
      </c>
      <c r="T21" s="5">
        <f t="shared" si="2"/>
        <v>0</v>
      </c>
      <c r="U21" s="5">
        <f t="shared" si="3"/>
        <v>0</v>
      </c>
      <c r="V21" s="23">
        <f t="shared" si="8"/>
        <v>0</v>
      </c>
    </row>
    <row r="22" spans="2:22" ht="15">
      <c r="B22" s="10"/>
      <c r="C22" s="5">
        <f t="shared" si="10"/>
        <v>0</v>
      </c>
      <c r="D22" s="5">
        <f>_xlfn.SUMIFS($C$13:C22,$J$13:J22,J22)</f>
        <v>0</v>
      </c>
      <c r="E22" s="6"/>
      <c r="F22" s="9"/>
      <c r="G22" s="25" t="e">
        <f t="shared" si="5"/>
        <v>#DIV/0!</v>
      </c>
      <c r="H22" s="7"/>
      <c r="I22" s="31" t="e">
        <f t="shared" si="6"/>
        <v>#DIV/0!</v>
      </c>
      <c r="J22" s="32" t="e">
        <f t="shared" si="7"/>
        <v>#DIV/0!</v>
      </c>
      <c r="K22" s="8" t="e">
        <f t="shared" si="9"/>
        <v>#DIV/0!</v>
      </c>
      <c r="R22" s="12" t="s">
        <v>40</v>
      </c>
      <c r="S22" s="4" t="s">
        <v>56</v>
      </c>
      <c r="T22" s="5">
        <f t="shared" si="2"/>
        <v>0</v>
      </c>
      <c r="U22" s="5">
        <f t="shared" si="3"/>
        <v>0</v>
      </c>
      <c r="V22" s="23">
        <f t="shared" si="8"/>
        <v>0</v>
      </c>
    </row>
    <row r="23" spans="1:22" ht="15">
      <c r="A23" s="20" t="s">
        <v>48</v>
      </c>
      <c r="B23" s="10"/>
      <c r="C23" s="5">
        <f t="shared" si="10"/>
        <v>0</v>
      </c>
      <c r="D23" s="5">
        <f>_xlfn.SUMIFS($C$13:C23,$J$13:J23,J23)</f>
        <v>0</v>
      </c>
      <c r="E23" s="6"/>
      <c r="F23" s="9"/>
      <c r="G23" s="25" t="e">
        <f t="shared" si="5"/>
        <v>#DIV/0!</v>
      </c>
      <c r="H23" s="7"/>
      <c r="I23" s="31" t="e">
        <f t="shared" si="6"/>
        <v>#DIV/0!</v>
      </c>
      <c r="J23" s="32" t="e">
        <f t="shared" si="7"/>
        <v>#DIV/0!</v>
      </c>
      <c r="K23" s="8" t="e">
        <f t="shared" si="9"/>
        <v>#DIV/0!</v>
      </c>
      <c r="R23" s="12" t="s">
        <v>42</v>
      </c>
      <c r="S23" s="4" t="s">
        <v>57</v>
      </c>
      <c r="T23" s="5" t="e">
        <f t="shared" si="2"/>
        <v>#N/A</v>
      </c>
      <c r="U23" s="5" t="e">
        <f t="shared" si="3"/>
        <v>#N/A</v>
      </c>
      <c r="V23" s="23" t="e">
        <f t="shared" si="8"/>
        <v>#N/A</v>
      </c>
    </row>
    <row r="24" spans="2:22" ht="15">
      <c r="B24" s="10"/>
      <c r="C24" s="5">
        <f t="shared" si="10"/>
        <v>0</v>
      </c>
      <c r="D24" s="5">
        <f>_xlfn.SUMIFS($C$13:C24,$J$13:J24,J24)</f>
        <v>0</v>
      </c>
      <c r="E24" s="6"/>
      <c r="F24" s="9"/>
      <c r="G24" s="25" t="e">
        <f t="shared" si="5"/>
        <v>#DIV/0!</v>
      </c>
      <c r="H24" s="7"/>
      <c r="I24" s="31" t="e">
        <f t="shared" si="6"/>
        <v>#DIV/0!</v>
      </c>
      <c r="J24" s="32" t="e">
        <f t="shared" si="7"/>
        <v>#DIV/0!</v>
      </c>
      <c r="K24" s="8" t="e">
        <f t="shared" si="9"/>
        <v>#DIV/0!</v>
      </c>
      <c r="R24" s="12" t="s">
        <v>43</v>
      </c>
      <c r="S24" s="4" t="s">
        <v>58</v>
      </c>
      <c r="T24" s="5" t="e">
        <f t="shared" si="2"/>
        <v>#N/A</v>
      </c>
      <c r="U24" s="5" t="e">
        <f t="shared" si="3"/>
        <v>#N/A</v>
      </c>
      <c r="V24" s="23" t="e">
        <f t="shared" si="8"/>
        <v>#N/A</v>
      </c>
    </row>
    <row r="25" spans="2:22" ht="15">
      <c r="B25" s="10"/>
      <c r="C25" s="5">
        <f t="shared" si="10"/>
        <v>0</v>
      </c>
      <c r="D25" s="5">
        <f>_xlfn.SUMIFS($C$13:C25,$J$13:J25,J25)</f>
        <v>0</v>
      </c>
      <c r="E25" s="6"/>
      <c r="F25" s="9"/>
      <c r="G25" s="25" t="e">
        <f t="shared" si="5"/>
        <v>#DIV/0!</v>
      </c>
      <c r="H25" s="7"/>
      <c r="I25" s="31" t="e">
        <f t="shared" si="6"/>
        <v>#DIV/0!</v>
      </c>
      <c r="J25" s="32" t="e">
        <f t="shared" si="7"/>
        <v>#DIV/0!</v>
      </c>
      <c r="K25" s="8" t="e">
        <f t="shared" si="9"/>
        <v>#DIV/0!</v>
      </c>
      <c r="R25" s="12" t="s">
        <v>44</v>
      </c>
      <c r="S25" s="4" t="s">
        <v>59</v>
      </c>
      <c r="T25" s="5" t="e">
        <f t="shared" si="2"/>
        <v>#N/A</v>
      </c>
      <c r="U25" s="5" t="e">
        <f t="shared" si="3"/>
        <v>#N/A</v>
      </c>
      <c r="V25" s="23" t="e">
        <f t="shared" si="8"/>
        <v>#N/A</v>
      </c>
    </row>
    <row r="26" spans="2:22" ht="15">
      <c r="B26" s="10"/>
      <c r="C26" s="5">
        <f t="shared" si="10"/>
        <v>0</v>
      </c>
      <c r="D26" s="5">
        <f>_xlfn.SUMIFS($C$13:C26,$J$13:J26,J26)</f>
        <v>0</v>
      </c>
      <c r="E26" s="6"/>
      <c r="F26" s="9"/>
      <c r="G26" s="25" t="e">
        <f t="shared" si="5"/>
        <v>#DIV/0!</v>
      </c>
      <c r="H26" s="7"/>
      <c r="I26" s="31" t="e">
        <f t="shared" si="6"/>
        <v>#DIV/0!</v>
      </c>
      <c r="J26" s="32" t="e">
        <f t="shared" si="7"/>
        <v>#DIV/0!</v>
      </c>
      <c r="K26" s="8" t="e">
        <f t="shared" si="9"/>
        <v>#DIV/0!</v>
      </c>
      <c r="R26" s="12" t="s">
        <v>45</v>
      </c>
      <c r="S26" s="4" t="s">
        <v>60</v>
      </c>
      <c r="T26" s="5" t="e">
        <f t="shared" si="2"/>
        <v>#N/A</v>
      </c>
      <c r="U26" s="5" t="e">
        <f t="shared" si="3"/>
        <v>#N/A</v>
      </c>
      <c r="V26" s="23" t="e">
        <f t="shared" si="8"/>
        <v>#N/A</v>
      </c>
    </row>
    <row r="27" spans="2:22" ht="15.75" thickBot="1">
      <c r="B27" s="10"/>
      <c r="C27" s="5">
        <f t="shared" si="10"/>
        <v>0</v>
      </c>
      <c r="D27" s="5">
        <f>_xlfn.SUMIFS($C$13:C27,$J$13:J27,J27)</f>
        <v>0</v>
      </c>
      <c r="E27" s="6"/>
      <c r="F27" s="9"/>
      <c r="G27" s="25" t="e">
        <f t="shared" si="5"/>
        <v>#DIV/0!</v>
      </c>
      <c r="H27" s="7"/>
      <c r="I27" s="31" t="e">
        <f t="shared" si="6"/>
        <v>#DIV/0!</v>
      </c>
      <c r="J27" s="32" t="e">
        <f t="shared" si="7"/>
        <v>#DIV/0!</v>
      </c>
      <c r="K27" s="8" t="e">
        <f t="shared" si="9"/>
        <v>#DIV/0!</v>
      </c>
      <c r="R27" s="13"/>
      <c r="S27" s="22"/>
      <c r="T27" s="24"/>
      <c r="U27" s="5" t="e">
        <f t="shared" si="3"/>
        <v>#N/A</v>
      </c>
      <c r="V27" s="14"/>
    </row>
    <row r="28" spans="1:11" ht="15">
      <c r="A28" s="20" t="s">
        <v>49</v>
      </c>
      <c r="B28" s="10"/>
      <c r="C28" s="5">
        <f t="shared" si="10"/>
        <v>0</v>
      </c>
      <c r="D28" s="5">
        <f>_xlfn.SUMIFS($C$13:C28,$J$13:J28,J28)</f>
        <v>0</v>
      </c>
      <c r="E28" s="6"/>
      <c r="F28" s="9"/>
      <c r="G28" s="25" t="e">
        <f t="shared" si="5"/>
        <v>#DIV/0!</v>
      </c>
      <c r="H28" s="7"/>
      <c r="I28" s="31" t="e">
        <f t="shared" si="6"/>
        <v>#DIV/0!</v>
      </c>
      <c r="J28" s="32" t="e">
        <f t="shared" si="7"/>
        <v>#DIV/0!</v>
      </c>
      <c r="K28" s="8" t="e">
        <f t="shared" si="9"/>
        <v>#DIV/0!</v>
      </c>
    </row>
    <row r="29" spans="2:11" ht="15">
      <c r="B29" s="10"/>
      <c r="C29" s="5">
        <f t="shared" si="10"/>
        <v>0</v>
      </c>
      <c r="D29" s="5">
        <f>_xlfn.SUMIFS($C$13:C29,$J$13:J29,J29)</f>
        <v>0</v>
      </c>
      <c r="E29" s="6"/>
      <c r="F29" s="9"/>
      <c r="G29" s="25" t="e">
        <f t="shared" si="5"/>
        <v>#DIV/0!</v>
      </c>
      <c r="H29" s="7"/>
      <c r="I29" s="31" t="e">
        <f t="shared" si="6"/>
        <v>#DIV/0!</v>
      </c>
      <c r="J29" s="32" t="e">
        <f t="shared" si="7"/>
        <v>#DIV/0!</v>
      </c>
      <c r="K29" s="8" t="e">
        <f t="shared" si="9"/>
        <v>#DIV/0!</v>
      </c>
    </row>
    <row r="30" spans="1:11" ht="15">
      <c r="A30" s="20" t="s">
        <v>50</v>
      </c>
      <c r="B30" s="10"/>
      <c r="C30" s="5">
        <f t="shared" si="10"/>
        <v>0</v>
      </c>
      <c r="D30" s="5">
        <f>_xlfn.SUMIFS($C$13:C30,$J$13:J30,J30)</f>
        <v>0</v>
      </c>
      <c r="E30" s="6"/>
      <c r="F30" s="9"/>
      <c r="G30" s="25" t="e">
        <f t="shared" si="5"/>
        <v>#DIV/0!</v>
      </c>
      <c r="H30" s="7"/>
      <c r="I30" s="31" t="e">
        <f t="shared" si="6"/>
        <v>#DIV/0!</v>
      </c>
      <c r="J30" s="32" t="e">
        <f t="shared" si="7"/>
        <v>#DIV/0!</v>
      </c>
      <c r="K30" s="8" t="e">
        <f t="shared" si="9"/>
        <v>#DIV/0!</v>
      </c>
    </row>
    <row r="31" spans="2:11" ht="15">
      <c r="B31" s="10"/>
      <c r="C31" s="5">
        <f t="shared" si="10"/>
        <v>0</v>
      </c>
      <c r="D31" s="5">
        <f>_xlfn.SUMIFS($C$13:C31,$J$13:J31,J31)</f>
        <v>0</v>
      </c>
      <c r="E31" s="6"/>
      <c r="F31" s="9"/>
      <c r="G31" s="25" t="e">
        <f t="shared" si="5"/>
        <v>#DIV/0!</v>
      </c>
      <c r="H31" s="7"/>
      <c r="I31" s="31" t="e">
        <f t="shared" si="6"/>
        <v>#DIV/0!</v>
      </c>
      <c r="J31" s="32" t="e">
        <f t="shared" si="7"/>
        <v>#DIV/0!</v>
      </c>
      <c r="K31" s="8" t="e">
        <f t="shared" si="9"/>
        <v>#DIV/0!</v>
      </c>
    </row>
    <row r="32" spans="2:11" ht="15">
      <c r="B32" s="10"/>
      <c r="C32" s="5">
        <f t="shared" si="10"/>
        <v>0</v>
      </c>
      <c r="D32" s="5">
        <f>_xlfn.SUMIFS($C$13:C32,$J$13:J32,J32)</f>
        <v>0</v>
      </c>
      <c r="E32" s="6"/>
      <c r="F32" s="9"/>
      <c r="G32" s="25" t="e">
        <f t="shared" si="5"/>
        <v>#DIV/0!</v>
      </c>
      <c r="H32" s="7"/>
      <c r="I32" s="31" t="e">
        <f t="shared" si="6"/>
        <v>#DIV/0!</v>
      </c>
      <c r="J32" s="32" t="e">
        <f t="shared" si="7"/>
        <v>#DIV/0!</v>
      </c>
      <c r="K32" s="8" t="e">
        <f t="shared" si="9"/>
        <v>#DIV/0!</v>
      </c>
    </row>
    <row r="33" spans="1:11" ht="15">
      <c r="A33" s="20" t="s">
        <v>51</v>
      </c>
      <c r="B33" s="10"/>
      <c r="C33" s="5">
        <f t="shared" si="10"/>
        <v>0</v>
      </c>
      <c r="D33" s="5">
        <f>_xlfn.SUMIFS($C$13:C33,$J$13:J33,J33)</f>
        <v>0</v>
      </c>
      <c r="E33" s="6"/>
      <c r="F33" s="9"/>
      <c r="G33" s="25" t="e">
        <f t="shared" si="5"/>
        <v>#DIV/0!</v>
      </c>
      <c r="H33" s="7"/>
      <c r="I33" s="31" t="e">
        <f>K33-H33</f>
        <v>#DIV/0!</v>
      </c>
      <c r="J33" s="32" t="e">
        <f>CONCATENATE(DAY(I33),"/",MONTH(I33),"/",YEAR(I33))</f>
        <v>#DIV/0!</v>
      </c>
      <c r="K33" s="8" t="e">
        <f t="shared" si="9"/>
        <v>#DIV/0!</v>
      </c>
    </row>
    <row r="34" spans="2:11" ht="15">
      <c r="B34" s="10"/>
      <c r="C34" s="5">
        <f t="shared" si="10"/>
        <v>0</v>
      </c>
      <c r="D34" s="5">
        <f>_xlfn.SUMIFS($C$13:C34,$J$13:J34,J34)</f>
        <v>0</v>
      </c>
      <c r="E34" s="6"/>
      <c r="F34" s="9"/>
      <c r="G34" s="25" t="e">
        <f t="shared" si="5"/>
        <v>#DIV/0!</v>
      </c>
      <c r="H34" s="7"/>
      <c r="I34" s="31" t="e">
        <f>K34-H34</f>
        <v>#DIV/0!</v>
      </c>
      <c r="J34" s="32" t="e">
        <f>CONCATENATE(DAY(I34),"/",MONTH(I34),"/",YEAR(I34))</f>
        <v>#DIV/0!</v>
      </c>
      <c r="K34" s="8" t="e">
        <f t="shared" si="9"/>
        <v>#DIV/0!</v>
      </c>
    </row>
    <row r="35" spans="2:11" ht="15">
      <c r="B35" s="10"/>
      <c r="C35" s="5">
        <f t="shared" si="10"/>
        <v>0</v>
      </c>
      <c r="D35" s="5">
        <f>_xlfn.SUMIFS($C$13:C35,$J$13:J35,J35)</f>
        <v>0</v>
      </c>
      <c r="E35" s="6"/>
      <c r="F35" s="9"/>
      <c r="G35" s="25" t="e">
        <f t="shared" si="5"/>
        <v>#DIV/0!</v>
      </c>
      <c r="H35" s="7"/>
      <c r="I35" s="31" t="e">
        <f t="shared" si="6"/>
        <v>#DIV/0!</v>
      </c>
      <c r="J35" s="32" t="e">
        <f t="shared" si="7"/>
        <v>#DIV/0!</v>
      </c>
      <c r="K35" s="8" t="e">
        <f t="shared" si="9"/>
        <v>#DIV/0!</v>
      </c>
    </row>
    <row r="36" spans="1:11" ht="15">
      <c r="A36" s="20" t="s">
        <v>52</v>
      </c>
      <c r="B36" s="10"/>
      <c r="C36" s="5">
        <f t="shared" si="10"/>
        <v>0</v>
      </c>
      <c r="D36" s="5">
        <f>_xlfn.SUMIFS($C$13:C36,$J$13:J36,J36)</f>
        <v>0</v>
      </c>
      <c r="E36" s="6"/>
      <c r="F36" s="9"/>
      <c r="G36" s="25" t="e">
        <f t="shared" si="5"/>
        <v>#DIV/0!</v>
      </c>
      <c r="H36" s="7"/>
      <c r="I36" s="31" t="e">
        <f t="shared" si="6"/>
        <v>#DIV/0!</v>
      </c>
      <c r="J36" s="32" t="e">
        <f t="shared" si="7"/>
        <v>#DIV/0!</v>
      </c>
      <c r="K36" s="8" t="e">
        <f t="shared" si="9"/>
        <v>#DIV/0!</v>
      </c>
    </row>
    <row r="37" spans="2:11" ht="15">
      <c r="B37" s="10"/>
      <c r="C37" s="5">
        <f t="shared" si="10"/>
        <v>0</v>
      </c>
      <c r="D37" s="5">
        <f>_xlfn.SUMIFS($C$13:C37,$J$13:J37,J37)</f>
        <v>0</v>
      </c>
      <c r="E37" s="6"/>
      <c r="F37" s="9"/>
      <c r="G37" s="25" t="e">
        <f t="shared" si="5"/>
        <v>#DIV/0!</v>
      </c>
      <c r="H37" s="7"/>
      <c r="I37" s="31" t="e">
        <f t="shared" si="6"/>
        <v>#DIV/0!</v>
      </c>
      <c r="J37" s="32" t="e">
        <f t="shared" si="7"/>
        <v>#DIV/0!</v>
      </c>
      <c r="K37" s="8" t="e">
        <f t="shared" si="9"/>
        <v>#DIV/0!</v>
      </c>
    </row>
    <row r="38" spans="2:11" ht="15">
      <c r="B38" s="10"/>
      <c r="C38" s="5">
        <f t="shared" si="10"/>
        <v>0</v>
      </c>
      <c r="D38" s="5">
        <f>_xlfn.SUMIFS($C$13:C38,$J$13:J38,J38)</f>
        <v>0</v>
      </c>
      <c r="E38" s="6"/>
      <c r="F38" s="9"/>
      <c r="G38" s="25" t="e">
        <f t="shared" si="5"/>
        <v>#DIV/0!</v>
      </c>
      <c r="H38" s="7"/>
      <c r="I38" s="31" t="e">
        <f t="shared" si="6"/>
        <v>#DIV/0!</v>
      </c>
      <c r="J38" s="32" t="e">
        <f t="shared" si="7"/>
        <v>#DIV/0!</v>
      </c>
      <c r="K38" s="8" t="e">
        <f t="shared" si="9"/>
        <v>#DIV/0!</v>
      </c>
    </row>
    <row r="39" spans="2:11" ht="15">
      <c r="B39" s="10"/>
      <c r="C39" s="5">
        <f t="shared" si="10"/>
        <v>0</v>
      </c>
      <c r="D39" s="5">
        <f>_xlfn.SUMIFS($C$13:C39,$J$13:J39,J39)</f>
        <v>0</v>
      </c>
      <c r="E39" s="6"/>
      <c r="F39" s="9"/>
      <c r="G39" s="25" t="e">
        <f t="shared" si="5"/>
        <v>#DIV/0!</v>
      </c>
      <c r="H39" s="7"/>
      <c r="I39" s="31" t="e">
        <f t="shared" si="6"/>
        <v>#DIV/0!</v>
      </c>
      <c r="J39" s="32" t="e">
        <f t="shared" si="7"/>
        <v>#DIV/0!</v>
      </c>
      <c r="K39" s="8" t="e">
        <f t="shared" si="9"/>
        <v>#DIV/0!</v>
      </c>
    </row>
    <row r="40" spans="1:11" ht="15">
      <c r="A40" s="20" t="s">
        <v>53</v>
      </c>
      <c r="B40" s="10"/>
      <c r="C40" s="5">
        <f t="shared" si="10"/>
        <v>0</v>
      </c>
      <c r="D40" s="5">
        <f>_xlfn.SUMIFS($C$13:C40,$J$13:J40,J40)</f>
        <v>0</v>
      </c>
      <c r="E40" s="6"/>
      <c r="F40" s="9"/>
      <c r="G40" s="25" t="e">
        <f t="shared" si="5"/>
        <v>#DIV/0!</v>
      </c>
      <c r="H40" s="7"/>
      <c r="I40" s="31" t="e">
        <f t="shared" si="6"/>
        <v>#DIV/0!</v>
      </c>
      <c r="J40" s="32" t="e">
        <f t="shared" si="7"/>
        <v>#DIV/0!</v>
      </c>
      <c r="K40" s="8" t="e">
        <f t="shared" si="9"/>
        <v>#DIV/0!</v>
      </c>
    </row>
    <row r="41" spans="2:11" ht="15">
      <c r="B41" s="10"/>
      <c r="C41" s="5">
        <f t="shared" si="10"/>
        <v>0</v>
      </c>
      <c r="D41" s="5">
        <f>_xlfn.SUMIFS($C$13:C41,$J$13:J41,J41)</f>
        <v>0</v>
      </c>
      <c r="E41" s="6"/>
      <c r="F41" s="9"/>
      <c r="G41" s="25" t="e">
        <f t="shared" si="5"/>
        <v>#DIV/0!</v>
      </c>
      <c r="H41" s="7"/>
      <c r="I41" s="31" t="e">
        <f t="shared" si="6"/>
        <v>#DIV/0!</v>
      </c>
      <c r="J41" s="32" t="e">
        <f t="shared" si="7"/>
        <v>#DIV/0!</v>
      </c>
      <c r="K41" s="8" t="e">
        <f t="shared" si="9"/>
        <v>#DIV/0!</v>
      </c>
    </row>
    <row r="42" spans="2:11" ht="15">
      <c r="B42" s="10"/>
      <c r="C42" s="5">
        <f t="shared" si="10"/>
        <v>0</v>
      </c>
      <c r="D42" s="5">
        <f>_xlfn.SUMIFS($C$13:C42,$J$13:J42,J42)</f>
        <v>0</v>
      </c>
      <c r="E42" s="6"/>
      <c r="F42" s="9"/>
      <c r="G42" s="25" t="e">
        <f t="shared" si="5"/>
        <v>#DIV/0!</v>
      </c>
      <c r="H42" s="7"/>
      <c r="I42" s="31" t="e">
        <f t="shared" si="6"/>
        <v>#DIV/0!</v>
      </c>
      <c r="J42" s="32" t="e">
        <f t="shared" si="7"/>
        <v>#DIV/0!</v>
      </c>
      <c r="K42" s="8" t="e">
        <f t="shared" si="9"/>
        <v>#DIV/0!</v>
      </c>
    </row>
    <row r="43" spans="2:11" ht="15">
      <c r="B43" s="10"/>
      <c r="C43" s="5">
        <f t="shared" si="10"/>
        <v>0</v>
      </c>
      <c r="D43" s="5">
        <f>_xlfn.SUMIFS($C$13:C43,$J$13:J43,J43)</f>
        <v>0</v>
      </c>
      <c r="E43" s="6"/>
      <c r="F43" s="9"/>
      <c r="G43" s="25" t="e">
        <f t="shared" si="5"/>
        <v>#DIV/0!</v>
      </c>
      <c r="H43" s="7"/>
      <c r="I43" s="31" t="e">
        <f t="shared" si="6"/>
        <v>#DIV/0!</v>
      </c>
      <c r="J43" s="32" t="e">
        <f t="shared" si="7"/>
        <v>#DIV/0!</v>
      </c>
      <c r="K43" s="8" t="e">
        <f t="shared" si="9"/>
        <v>#DIV/0!</v>
      </c>
    </row>
    <row r="44" spans="2:11" ht="15">
      <c r="B44" s="10"/>
      <c r="C44" s="5">
        <f t="shared" si="10"/>
        <v>0</v>
      </c>
      <c r="D44" s="5">
        <f>_xlfn.SUMIFS($C$13:C44,$J$13:J44,J44)</f>
        <v>0</v>
      </c>
      <c r="E44" s="6"/>
      <c r="F44" s="9"/>
      <c r="G44" s="25" t="e">
        <f t="shared" si="5"/>
        <v>#DIV/0!</v>
      </c>
      <c r="H44" s="7"/>
      <c r="I44" s="31" t="e">
        <f t="shared" si="6"/>
        <v>#DIV/0!</v>
      </c>
      <c r="J44" s="32" t="e">
        <f t="shared" si="7"/>
        <v>#DIV/0!</v>
      </c>
      <c r="K44" s="8" t="e">
        <f t="shared" si="9"/>
        <v>#DIV/0!</v>
      </c>
    </row>
    <row r="45" spans="2:11" ht="15">
      <c r="B45" s="10"/>
      <c r="C45" s="5">
        <f t="shared" si="10"/>
        <v>0</v>
      </c>
      <c r="D45" s="5">
        <f>_xlfn.SUMIFS($C$13:C45,$J$13:J45,J45)</f>
        <v>0</v>
      </c>
      <c r="E45" s="6"/>
      <c r="F45" s="9"/>
      <c r="G45" s="25" t="e">
        <f t="shared" si="5"/>
        <v>#DIV/0!</v>
      </c>
      <c r="H45" s="7"/>
      <c r="I45" s="31" t="e">
        <f t="shared" si="6"/>
        <v>#DIV/0!</v>
      </c>
      <c r="J45" s="32" t="e">
        <f t="shared" si="7"/>
        <v>#DIV/0!</v>
      </c>
      <c r="K45" s="8" t="e">
        <f t="shared" si="9"/>
        <v>#DIV/0!</v>
      </c>
    </row>
    <row r="46" spans="1:11" ht="15">
      <c r="A46" s="20" t="s">
        <v>54</v>
      </c>
      <c r="B46" s="10"/>
      <c r="C46" s="5">
        <f t="shared" si="10"/>
        <v>0</v>
      </c>
      <c r="D46" s="5">
        <f>_xlfn.SUMIFS($C$13:C46,$J$13:J46,J46)</f>
        <v>0</v>
      </c>
      <c r="E46" s="6"/>
      <c r="F46" s="9"/>
      <c r="G46" s="25" t="e">
        <f t="shared" si="5"/>
        <v>#DIV/0!</v>
      </c>
      <c r="H46" s="7"/>
      <c r="I46" s="31" t="e">
        <f t="shared" si="6"/>
        <v>#DIV/0!</v>
      </c>
      <c r="J46" s="32" t="e">
        <f t="shared" si="7"/>
        <v>#DIV/0!</v>
      </c>
      <c r="K46" s="8" t="e">
        <f t="shared" si="9"/>
        <v>#DIV/0!</v>
      </c>
    </row>
    <row r="47" spans="2:11" ht="15">
      <c r="B47" s="10"/>
      <c r="C47" s="5">
        <f t="shared" si="10"/>
        <v>0</v>
      </c>
      <c r="D47" s="5">
        <f>_xlfn.SUMIFS($C$13:C47,$J$13:J47,J47)</f>
        <v>0</v>
      </c>
      <c r="E47" s="6"/>
      <c r="F47" s="9"/>
      <c r="G47" s="25" t="e">
        <f t="shared" si="5"/>
        <v>#DIV/0!</v>
      </c>
      <c r="H47" s="7"/>
      <c r="I47" s="31" t="e">
        <f t="shared" si="6"/>
        <v>#DIV/0!</v>
      </c>
      <c r="J47" s="32" t="e">
        <f t="shared" si="7"/>
        <v>#DIV/0!</v>
      </c>
      <c r="K47" s="8" t="e">
        <f t="shared" si="9"/>
        <v>#DIV/0!</v>
      </c>
    </row>
    <row r="48" spans="2:11" ht="15">
      <c r="B48" s="10"/>
      <c r="C48" s="5">
        <f t="shared" si="10"/>
        <v>0</v>
      </c>
      <c r="D48" s="5">
        <f>_xlfn.SUMIFS($C$13:C48,$J$13:J48,J48)</f>
        <v>0</v>
      </c>
      <c r="E48" s="6"/>
      <c r="F48" s="9"/>
      <c r="G48" s="25" t="e">
        <f t="shared" si="5"/>
        <v>#DIV/0!</v>
      </c>
      <c r="H48" s="7"/>
      <c r="I48" s="31" t="e">
        <f t="shared" si="6"/>
        <v>#DIV/0!</v>
      </c>
      <c r="J48" s="32" t="e">
        <f t="shared" si="7"/>
        <v>#DIV/0!</v>
      </c>
      <c r="K48" s="8" t="e">
        <f t="shared" si="9"/>
        <v>#DIV/0!</v>
      </c>
    </row>
    <row r="49" spans="2:11" ht="15">
      <c r="B49" s="10"/>
      <c r="C49" s="5">
        <f t="shared" si="10"/>
        <v>0</v>
      </c>
      <c r="D49" s="5">
        <f>_xlfn.SUMIFS($C$13:C49,$J$13:J49,J49)</f>
        <v>0</v>
      </c>
      <c r="E49" s="6"/>
      <c r="F49" s="9"/>
      <c r="G49" s="25" t="e">
        <f t="shared" si="5"/>
        <v>#DIV/0!</v>
      </c>
      <c r="H49" s="7"/>
      <c r="I49" s="31" t="e">
        <f t="shared" si="6"/>
        <v>#DIV/0!</v>
      </c>
      <c r="J49" s="32" t="e">
        <f t="shared" si="7"/>
        <v>#DIV/0!</v>
      </c>
      <c r="K49" s="8" t="e">
        <f t="shared" si="9"/>
        <v>#DIV/0!</v>
      </c>
    </row>
    <row r="50" spans="2:11" ht="15">
      <c r="B50" s="10"/>
      <c r="C50" s="5">
        <f t="shared" si="10"/>
        <v>0</v>
      </c>
      <c r="D50" s="5">
        <f>_xlfn.SUMIFS($C$13:C50,$J$13:J50,J50)</f>
        <v>0</v>
      </c>
      <c r="E50" s="6"/>
      <c r="F50" s="9"/>
      <c r="G50" s="25" t="e">
        <f t="shared" si="5"/>
        <v>#DIV/0!</v>
      </c>
      <c r="H50" s="7"/>
      <c r="I50" s="31" t="e">
        <f t="shared" si="6"/>
        <v>#DIV/0!</v>
      </c>
      <c r="J50" s="32" t="e">
        <f t="shared" si="7"/>
        <v>#DIV/0!</v>
      </c>
      <c r="K50" s="8" t="e">
        <f t="shared" si="9"/>
        <v>#DIV/0!</v>
      </c>
    </row>
    <row r="51" spans="2:11" ht="15">
      <c r="B51" s="10"/>
      <c r="C51" s="5">
        <f t="shared" si="10"/>
        <v>0</v>
      </c>
      <c r="D51" s="5">
        <f>_xlfn.SUMIFS($C$13:C51,$J$13:J51,J51)</f>
        <v>0</v>
      </c>
      <c r="E51" s="6"/>
      <c r="F51" s="9"/>
      <c r="G51" s="25" t="e">
        <f t="shared" si="5"/>
        <v>#DIV/0!</v>
      </c>
      <c r="H51" s="7"/>
      <c r="I51" s="31" t="e">
        <f t="shared" si="6"/>
        <v>#DIV/0!</v>
      </c>
      <c r="J51" s="32" t="e">
        <f t="shared" si="7"/>
        <v>#DIV/0!</v>
      </c>
      <c r="K51" s="8" t="e">
        <f t="shared" si="9"/>
        <v>#DIV/0!</v>
      </c>
    </row>
    <row r="52" spans="1:11" ht="15">
      <c r="A52" s="20" t="s">
        <v>55</v>
      </c>
      <c r="B52" s="10"/>
      <c r="C52" s="5">
        <f t="shared" si="10"/>
        <v>0</v>
      </c>
      <c r="D52" s="5">
        <f>_xlfn.SUMIFS($C$13:C52,$J$13:J52,J52)</f>
        <v>0</v>
      </c>
      <c r="E52" s="6"/>
      <c r="F52" s="9"/>
      <c r="G52" s="25" t="e">
        <f t="shared" si="5"/>
        <v>#DIV/0!</v>
      </c>
      <c r="H52" s="7"/>
      <c r="I52" s="31" t="e">
        <f t="shared" si="6"/>
        <v>#DIV/0!</v>
      </c>
      <c r="J52" s="32" t="e">
        <f t="shared" si="7"/>
        <v>#DIV/0!</v>
      </c>
      <c r="K52" s="8" t="e">
        <f t="shared" si="9"/>
        <v>#DIV/0!</v>
      </c>
    </row>
    <row r="53" spans="2:11" ht="15">
      <c r="B53" s="10"/>
      <c r="C53" s="5">
        <f t="shared" si="10"/>
        <v>0</v>
      </c>
      <c r="D53" s="5">
        <f>_xlfn.SUMIFS($C$13:C53,$J$13:J53,J53)</f>
        <v>0</v>
      </c>
      <c r="E53" s="6"/>
      <c r="F53" s="9"/>
      <c r="G53" s="25" t="e">
        <f t="shared" si="5"/>
        <v>#DIV/0!</v>
      </c>
      <c r="H53" s="7"/>
      <c r="I53" s="31" t="e">
        <f t="shared" si="6"/>
        <v>#DIV/0!</v>
      </c>
      <c r="J53" s="32" t="e">
        <f t="shared" si="7"/>
        <v>#DIV/0!</v>
      </c>
      <c r="K53" s="8" t="e">
        <f t="shared" si="9"/>
        <v>#DIV/0!</v>
      </c>
    </row>
    <row r="54" spans="2:11" ht="15">
      <c r="B54" s="10"/>
      <c r="C54" s="5">
        <f t="shared" si="10"/>
        <v>0</v>
      </c>
      <c r="D54" s="5">
        <f>_xlfn.SUMIFS($C$13:C54,$J$13:J54,J54)</f>
        <v>0</v>
      </c>
      <c r="E54" s="6"/>
      <c r="F54" s="9"/>
      <c r="G54" s="25" t="e">
        <f t="shared" si="5"/>
        <v>#DIV/0!</v>
      </c>
      <c r="H54" s="7"/>
      <c r="I54" s="31" t="e">
        <f>K54-H54</f>
        <v>#DIV/0!</v>
      </c>
      <c r="J54" s="32" t="e">
        <f>CONCATENATE(DAY(I54),"/",MONTH(I54),"/",YEAR(I54))</f>
        <v>#DIV/0!</v>
      </c>
      <c r="K54" s="8" t="e">
        <f t="shared" si="9"/>
        <v>#DIV/0!</v>
      </c>
    </row>
    <row r="55" spans="2:11" ht="15">
      <c r="B55" s="10"/>
      <c r="C55" s="5">
        <f>E55-E54</f>
        <v>0</v>
      </c>
      <c r="D55" s="5">
        <f>_xlfn.SUMIFS($C$13:C55,$J$13:J55,J55)</f>
        <v>0</v>
      </c>
      <c r="E55" s="6"/>
      <c r="F55" s="9"/>
      <c r="G55" s="25" t="e">
        <f t="shared" si="5"/>
        <v>#DIV/0!</v>
      </c>
      <c r="H55" s="7"/>
      <c r="I55" s="31" t="e">
        <f>K55-H55</f>
        <v>#DIV/0!</v>
      </c>
      <c r="J55" s="32" t="e">
        <f>CONCATENATE(DAY(I55),"/",MONTH(I55),"/",YEAR(I55))</f>
        <v>#DIV/0!</v>
      </c>
      <c r="K55" s="8" t="e">
        <f t="shared" si="9"/>
        <v>#DIV/0!</v>
      </c>
    </row>
    <row r="56" spans="1:11" ht="15">
      <c r="A56" s="20" t="s">
        <v>30</v>
      </c>
      <c r="B56" s="10"/>
      <c r="C56" s="5">
        <f>E56-E55</f>
        <v>0</v>
      </c>
      <c r="D56" s="5">
        <f>_xlfn.SUMIFS($C$13:C56,$J$13:J56,J56)</f>
        <v>0</v>
      </c>
      <c r="E56" s="6"/>
      <c r="F56" s="9"/>
      <c r="G56" s="25" t="e">
        <f t="shared" si="5"/>
        <v>#DIV/0!</v>
      </c>
      <c r="H56" s="7"/>
      <c r="I56" s="31" t="e">
        <f t="shared" si="6"/>
        <v>#DIV/0!</v>
      </c>
      <c r="J56" s="32" t="e">
        <f t="shared" si="7"/>
        <v>#DIV/0!</v>
      </c>
      <c r="K56" s="8" t="e">
        <f t="shared" si="9"/>
        <v>#DIV/0!</v>
      </c>
    </row>
    <row r="57" spans="1:11" ht="15">
      <c r="A57" s="20" t="s">
        <v>56</v>
      </c>
      <c r="B57" s="10"/>
      <c r="C57" s="5">
        <f>E57-E56</f>
        <v>0</v>
      </c>
      <c r="D57" s="5">
        <f>_xlfn.SUMIFS($C$13:C57,$J$13:J57,J57)</f>
        <v>0</v>
      </c>
      <c r="E57" s="6"/>
      <c r="F57" s="9"/>
      <c r="G57" s="25" t="e">
        <f t="shared" si="5"/>
        <v>#DIV/0!</v>
      </c>
      <c r="H57" s="7"/>
      <c r="I57" s="31" t="e">
        <f t="shared" si="6"/>
        <v>#DIV/0!</v>
      </c>
      <c r="J57" s="32" t="e">
        <f t="shared" si="7"/>
        <v>#DIV/0!</v>
      </c>
      <c r="K57" s="8" t="e">
        <f t="shared" si="9"/>
        <v>#DIV/0!</v>
      </c>
    </row>
    <row r="58" spans="2:11" ht="15">
      <c r="B58" s="10"/>
      <c r="C58" s="5">
        <f t="shared" si="10"/>
        <v>0</v>
      </c>
      <c r="D58" s="5">
        <f>_xlfn.SUMIFS($C$13:C58,$J$13:J58,J58)</f>
        <v>0</v>
      </c>
      <c r="E58" s="6"/>
      <c r="F58" s="9"/>
      <c r="G58" s="25" t="e">
        <f t="shared" si="5"/>
        <v>#DIV/0!</v>
      </c>
      <c r="H58" s="7"/>
      <c r="I58" s="31" t="e">
        <f t="shared" si="6"/>
        <v>#DIV/0!</v>
      </c>
      <c r="J58" s="32" t="e">
        <f t="shared" si="7"/>
        <v>#DIV/0!</v>
      </c>
      <c r="K58" s="8" t="e">
        <f t="shared" si="9"/>
        <v>#DIV/0!</v>
      </c>
    </row>
    <row r="59" spans="2:11" ht="15">
      <c r="B59" s="10"/>
      <c r="C59" s="5">
        <f t="shared" si="10"/>
        <v>0</v>
      </c>
      <c r="D59" s="5">
        <f>_xlfn.SUMIFS($C$13:C59,$J$13:J59,J59)</f>
        <v>0</v>
      </c>
      <c r="E59" s="6"/>
      <c r="F59" s="9"/>
      <c r="G59" s="25" t="e">
        <f t="shared" si="5"/>
        <v>#DIV/0!</v>
      </c>
      <c r="H59" s="7"/>
      <c r="I59" s="31" t="e">
        <f t="shared" si="6"/>
        <v>#DIV/0!</v>
      </c>
      <c r="J59" s="32" t="e">
        <f t="shared" si="7"/>
        <v>#DIV/0!</v>
      </c>
      <c r="K59" s="8" t="e">
        <f t="shared" si="9"/>
        <v>#DIV/0!</v>
      </c>
    </row>
    <row r="60" spans="2:11" ht="15">
      <c r="B60" s="10"/>
      <c r="C60" s="5">
        <f t="shared" si="10"/>
        <v>0</v>
      </c>
      <c r="D60" s="5">
        <f>_xlfn.SUMIFS($C$13:C60,$J$13:J60,J60)</f>
        <v>0</v>
      </c>
      <c r="E60" s="6"/>
      <c r="F60" s="9"/>
      <c r="G60" s="25" t="e">
        <f t="shared" si="5"/>
        <v>#DIV/0!</v>
      </c>
      <c r="H60" s="7"/>
      <c r="I60" s="31" t="e">
        <f t="shared" si="6"/>
        <v>#DIV/0!</v>
      </c>
      <c r="J60" s="32" t="e">
        <f t="shared" si="7"/>
        <v>#DIV/0!</v>
      </c>
      <c r="K60" s="8" t="e">
        <f t="shared" si="9"/>
        <v>#DIV/0!</v>
      </c>
    </row>
    <row r="61" spans="2:11" ht="15">
      <c r="B61" s="10"/>
      <c r="C61" s="5">
        <f t="shared" si="10"/>
        <v>0</v>
      </c>
      <c r="D61" s="5">
        <f>_xlfn.SUMIFS($C$13:C61,$J$13:J61,J61)</f>
        <v>0</v>
      </c>
      <c r="E61" s="6"/>
      <c r="F61" s="9"/>
      <c r="G61" s="25" t="e">
        <f t="shared" si="5"/>
        <v>#DIV/0!</v>
      </c>
      <c r="H61" s="7"/>
      <c r="I61" s="31" t="e">
        <f t="shared" si="6"/>
        <v>#DIV/0!</v>
      </c>
      <c r="J61" s="32" t="e">
        <f t="shared" si="7"/>
        <v>#DIV/0!</v>
      </c>
      <c r="K61" s="8" t="e">
        <f t="shared" si="9"/>
        <v>#DIV/0!</v>
      </c>
    </row>
    <row r="62" spans="2:11" ht="15">
      <c r="B62" s="10"/>
      <c r="C62" s="5">
        <f t="shared" si="10"/>
        <v>0</v>
      </c>
      <c r="D62" s="5">
        <f>_xlfn.SUMIFS($C$13:C62,$J$13:J62,J62)</f>
        <v>0</v>
      </c>
      <c r="E62" s="6"/>
      <c r="F62" s="9"/>
      <c r="G62" s="25" t="e">
        <f t="shared" si="5"/>
        <v>#DIV/0!</v>
      </c>
      <c r="H62" s="7"/>
      <c r="I62" s="31" t="e">
        <f t="shared" si="6"/>
        <v>#DIV/0!</v>
      </c>
      <c r="J62" s="32" t="e">
        <f t="shared" si="7"/>
        <v>#DIV/0!</v>
      </c>
      <c r="K62" s="8" t="e">
        <f t="shared" si="9"/>
        <v>#DIV/0!</v>
      </c>
    </row>
    <row r="63" spans="2:11" ht="15">
      <c r="B63" s="10"/>
      <c r="C63" s="5">
        <f t="shared" si="10"/>
        <v>0</v>
      </c>
      <c r="D63" s="5">
        <f>_xlfn.SUMIFS($C$13:C63,$J$13:J63,J63)</f>
        <v>0</v>
      </c>
      <c r="E63" s="6"/>
      <c r="F63" s="9"/>
      <c r="G63" s="25" t="e">
        <f t="shared" si="5"/>
        <v>#DIV/0!</v>
      </c>
      <c r="H63" s="7"/>
      <c r="I63" s="31" t="e">
        <f t="shared" si="6"/>
        <v>#DIV/0!</v>
      </c>
      <c r="J63" s="32" t="e">
        <f t="shared" si="7"/>
        <v>#DIV/0!</v>
      </c>
      <c r="K63" s="8" t="e">
        <f t="shared" si="9"/>
        <v>#DIV/0!</v>
      </c>
    </row>
    <row r="64" spans="2:11" ht="15">
      <c r="B64" s="10"/>
      <c r="C64" s="5">
        <f t="shared" si="10"/>
        <v>0</v>
      </c>
      <c r="D64" s="5">
        <f>_xlfn.SUMIFS($C$13:C64,$J$13:J64,J64)</f>
        <v>0</v>
      </c>
      <c r="E64" s="6"/>
      <c r="F64" s="9"/>
      <c r="G64" s="25" t="e">
        <f t="shared" si="5"/>
        <v>#DIV/0!</v>
      </c>
      <c r="H64" s="7"/>
      <c r="I64" s="31" t="e">
        <f t="shared" si="6"/>
        <v>#DIV/0!</v>
      </c>
      <c r="J64" s="32" t="e">
        <f t="shared" si="7"/>
        <v>#DIV/0!</v>
      </c>
      <c r="K64" s="8" t="e">
        <f t="shared" si="9"/>
        <v>#DIV/0!</v>
      </c>
    </row>
    <row r="65" spans="2:11" ht="15">
      <c r="B65" s="10"/>
      <c r="C65" s="5">
        <f t="shared" si="10"/>
        <v>0</v>
      </c>
      <c r="D65" s="5">
        <f>_xlfn.SUMIFS($C$13:C65,$J$13:J65,J65)</f>
        <v>0</v>
      </c>
      <c r="E65" s="6"/>
      <c r="F65" s="9"/>
      <c r="G65" s="25" t="e">
        <f t="shared" si="5"/>
        <v>#DIV/0!</v>
      </c>
      <c r="H65" s="7"/>
      <c r="I65" s="31" t="e">
        <f t="shared" si="6"/>
        <v>#DIV/0!</v>
      </c>
      <c r="J65" s="32" t="e">
        <f t="shared" si="7"/>
        <v>#DIV/0!</v>
      </c>
      <c r="K65" s="8" t="e">
        <f t="shared" si="9"/>
        <v>#DIV/0!</v>
      </c>
    </row>
    <row r="66" spans="2:11" ht="15">
      <c r="B66" s="10"/>
      <c r="C66" s="5">
        <f t="shared" si="10"/>
        <v>0</v>
      </c>
      <c r="D66" s="5">
        <f>_xlfn.SUMIFS($C$13:C66,$J$13:J66,J66)</f>
        <v>0</v>
      </c>
      <c r="E66" s="6"/>
      <c r="F66" s="9"/>
      <c r="G66" s="25" t="e">
        <f t="shared" si="5"/>
        <v>#DIV/0!</v>
      </c>
      <c r="H66" s="7"/>
      <c r="I66" s="31" t="e">
        <f t="shared" si="6"/>
        <v>#DIV/0!</v>
      </c>
      <c r="J66" s="32" t="e">
        <f t="shared" si="7"/>
        <v>#DIV/0!</v>
      </c>
      <c r="K66" s="8" t="e">
        <f t="shared" si="9"/>
        <v>#DIV/0!</v>
      </c>
    </row>
    <row r="67" spans="2:11" ht="15">
      <c r="B67" s="10"/>
      <c r="C67" s="5">
        <f t="shared" si="10"/>
        <v>0</v>
      </c>
      <c r="D67" s="5">
        <f>_xlfn.SUMIFS($C$13:C67,$J$13:J67,J67)</f>
        <v>0</v>
      </c>
      <c r="E67" s="6"/>
      <c r="F67" s="9"/>
      <c r="G67" s="25" t="e">
        <f t="shared" si="5"/>
        <v>#DIV/0!</v>
      </c>
      <c r="H67" s="7"/>
      <c r="I67" s="31" t="e">
        <f t="shared" si="6"/>
        <v>#DIV/0!</v>
      </c>
      <c r="J67" s="32" t="e">
        <f t="shared" si="7"/>
        <v>#DIV/0!</v>
      </c>
      <c r="K67" s="8" t="e">
        <f t="shared" si="9"/>
        <v>#DIV/0!</v>
      </c>
    </row>
    <row r="68" spans="2:11" ht="15">
      <c r="B68" s="10"/>
      <c r="C68" s="5">
        <f t="shared" si="10"/>
        <v>0</v>
      </c>
      <c r="D68" s="5">
        <f>_xlfn.SUMIFS($C$13:C68,$J$13:J68,J68)</f>
        <v>0</v>
      </c>
      <c r="E68" s="6"/>
      <c r="F68" s="9"/>
      <c r="G68" s="25" t="e">
        <f t="shared" si="5"/>
        <v>#DIV/0!</v>
      </c>
      <c r="H68" s="7"/>
      <c r="I68" s="31" t="e">
        <f t="shared" si="6"/>
        <v>#DIV/0!</v>
      </c>
      <c r="J68" s="32" t="e">
        <f t="shared" si="7"/>
        <v>#DIV/0!</v>
      </c>
      <c r="K68" s="8" t="e">
        <f t="shared" si="9"/>
        <v>#DIV/0!</v>
      </c>
    </row>
    <row r="69" spans="2:11" ht="15">
      <c r="B69" s="10"/>
      <c r="C69" s="5">
        <f t="shared" si="10"/>
        <v>0</v>
      </c>
      <c r="D69" s="5">
        <f>_xlfn.SUMIFS($C$13:C69,$J$13:J69,J69)</f>
        <v>0</v>
      </c>
      <c r="E69" s="6"/>
      <c r="F69" s="9"/>
      <c r="G69" s="25" t="e">
        <f t="shared" si="5"/>
        <v>#DIV/0!</v>
      </c>
      <c r="H69" s="7"/>
      <c r="I69" s="31" t="e">
        <f t="shared" si="6"/>
        <v>#DIV/0!</v>
      </c>
      <c r="J69" s="32" t="e">
        <f t="shared" si="7"/>
        <v>#DIV/0!</v>
      </c>
      <c r="K69" s="8" t="e">
        <f t="shared" si="9"/>
        <v>#DIV/0!</v>
      </c>
    </row>
    <row r="70" spans="2:11" ht="15">
      <c r="B70" s="10"/>
      <c r="C70" s="5">
        <f t="shared" si="10"/>
        <v>0</v>
      </c>
      <c r="D70" s="5">
        <f>_xlfn.SUMIFS($C$13:C70,$J$13:J70,J70)</f>
        <v>0</v>
      </c>
      <c r="E70" s="6"/>
      <c r="F70" s="9"/>
      <c r="G70" s="25" t="e">
        <f t="shared" si="5"/>
        <v>#DIV/0!</v>
      </c>
      <c r="H70" s="7"/>
      <c r="I70" s="31" t="e">
        <f t="shared" si="6"/>
        <v>#DIV/0!</v>
      </c>
      <c r="J70" s="32" t="e">
        <f t="shared" si="7"/>
        <v>#DIV/0!</v>
      </c>
      <c r="K70" s="8" t="e">
        <f t="shared" si="9"/>
        <v>#DIV/0!</v>
      </c>
    </row>
    <row r="71" spans="2:11" ht="15">
      <c r="B71" s="10"/>
      <c r="C71" s="5">
        <f t="shared" si="10"/>
        <v>0</v>
      </c>
      <c r="D71" s="5">
        <f>_xlfn.SUMIFS($C$13:C71,$J$13:J71,J71)</f>
        <v>0</v>
      </c>
      <c r="E71" s="6"/>
      <c r="F71" s="9"/>
      <c r="G71" s="25" t="e">
        <f t="shared" si="5"/>
        <v>#DIV/0!</v>
      </c>
      <c r="H71" s="7"/>
      <c r="I71" s="31" t="e">
        <f t="shared" si="6"/>
        <v>#DIV/0!</v>
      </c>
      <c r="J71" s="32" t="e">
        <f t="shared" si="7"/>
        <v>#DIV/0!</v>
      </c>
      <c r="K71" s="8" t="e">
        <f t="shared" si="9"/>
        <v>#DIV/0!</v>
      </c>
    </row>
    <row r="72" spans="2:11" ht="15">
      <c r="B72" s="10"/>
      <c r="C72" s="5">
        <f t="shared" si="10"/>
        <v>0</v>
      </c>
      <c r="D72" s="5">
        <f>_xlfn.SUMIFS($C$13:C72,$J$13:J72,J72)</f>
        <v>0</v>
      </c>
      <c r="E72" s="6"/>
      <c r="F72" s="9"/>
      <c r="G72" s="25" t="e">
        <f t="shared" si="5"/>
        <v>#DIV/0!</v>
      </c>
      <c r="H72" s="7"/>
      <c r="I72" s="31" t="e">
        <f t="shared" si="6"/>
        <v>#DIV/0!</v>
      </c>
      <c r="J72" s="32" t="e">
        <f t="shared" si="7"/>
        <v>#DIV/0!</v>
      </c>
      <c r="K72" s="8" t="e">
        <f t="shared" si="9"/>
        <v>#DIV/0!</v>
      </c>
    </row>
    <row r="73" spans="2:11" ht="15">
      <c r="B73" s="10"/>
      <c r="C73" s="5">
        <f t="shared" si="10"/>
        <v>0</v>
      </c>
      <c r="D73" s="5">
        <f>_xlfn.SUMIFS($C$13:C73,$J$13:J73,J73)</f>
        <v>0</v>
      </c>
      <c r="E73" s="6"/>
      <c r="F73" s="9"/>
      <c r="G73" s="25" t="e">
        <f t="shared" si="5"/>
        <v>#DIV/0!</v>
      </c>
      <c r="H73" s="7"/>
      <c r="I73" s="31" t="e">
        <f t="shared" si="6"/>
        <v>#DIV/0!</v>
      </c>
      <c r="J73" s="32" t="e">
        <f t="shared" si="7"/>
        <v>#DIV/0!</v>
      </c>
      <c r="K73" s="8" t="e">
        <f t="shared" si="9"/>
        <v>#DIV/0!</v>
      </c>
    </row>
    <row r="74" spans="2:11" ht="15">
      <c r="B74" s="10"/>
      <c r="C74" s="5">
        <f t="shared" si="10"/>
        <v>0</v>
      </c>
      <c r="D74" s="5">
        <f>_xlfn.SUMIFS($C$13:C74,$J$13:J74,J74)</f>
        <v>0</v>
      </c>
      <c r="E74" s="6"/>
      <c r="F74" s="9"/>
      <c r="G74" s="25" t="e">
        <f t="shared" si="5"/>
        <v>#DIV/0!</v>
      </c>
      <c r="H74" s="7"/>
      <c r="I74" s="31" t="e">
        <f t="shared" si="6"/>
        <v>#DIV/0!</v>
      </c>
      <c r="J74" s="32" t="e">
        <f t="shared" si="7"/>
        <v>#DIV/0!</v>
      </c>
      <c r="K74" s="8" t="e">
        <f t="shared" si="9"/>
        <v>#DIV/0!</v>
      </c>
    </row>
    <row r="75" spans="2:11" ht="15">
      <c r="B75" s="10"/>
      <c r="C75" s="5">
        <f t="shared" si="10"/>
        <v>0</v>
      </c>
      <c r="D75" s="5">
        <f>_xlfn.SUMIFS($C$13:C75,$J$13:J75,J75)</f>
        <v>0</v>
      </c>
      <c r="E75" s="6"/>
      <c r="F75" s="9"/>
      <c r="G75" s="25" t="e">
        <f t="shared" si="5"/>
        <v>#DIV/0!</v>
      </c>
      <c r="H75" s="7"/>
      <c r="I75" s="31" t="e">
        <f t="shared" si="6"/>
        <v>#DIV/0!</v>
      </c>
      <c r="J75" s="32" t="e">
        <f t="shared" si="7"/>
        <v>#DIV/0!</v>
      </c>
      <c r="K75" s="8" t="e">
        <f t="shared" si="9"/>
        <v>#DIV/0!</v>
      </c>
    </row>
    <row r="76" spans="2:11" ht="15">
      <c r="B76" s="10"/>
      <c r="C76" s="5">
        <f t="shared" si="10"/>
        <v>0</v>
      </c>
      <c r="D76" s="5">
        <f>_xlfn.SUMIFS($C$13:C76,$J$13:J76,J76)</f>
        <v>0</v>
      </c>
      <c r="E76" s="6"/>
      <c r="F76" s="9"/>
      <c r="G76" s="25" t="e">
        <f t="shared" si="5"/>
        <v>#DIV/0!</v>
      </c>
      <c r="H76" s="7"/>
      <c r="I76" s="31" t="e">
        <f t="shared" si="6"/>
        <v>#DIV/0!</v>
      </c>
      <c r="J76" s="32" t="e">
        <f t="shared" si="7"/>
        <v>#DIV/0!</v>
      </c>
      <c r="K76" s="8" t="e">
        <f t="shared" si="9"/>
        <v>#DIV/0!</v>
      </c>
    </row>
    <row r="77" spans="2:11" ht="15">
      <c r="B77" s="10"/>
      <c r="C77" s="5">
        <f t="shared" si="10"/>
        <v>0</v>
      </c>
      <c r="D77" s="5">
        <f>_xlfn.SUMIFS($C$13:C77,$J$13:J77,J77)</f>
        <v>0</v>
      </c>
      <c r="E77" s="6"/>
      <c r="F77" s="9"/>
      <c r="G77" s="25" t="e">
        <f t="shared" si="5"/>
        <v>#DIV/0!</v>
      </c>
      <c r="H77" s="7"/>
      <c r="I77" s="31" t="e">
        <f t="shared" si="6"/>
        <v>#DIV/0!</v>
      </c>
      <c r="J77" s="32" t="e">
        <f t="shared" si="7"/>
        <v>#DIV/0!</v>
      </c>
      <c r="K77" s="8" t="e">
        <f t="shared" si="9"/>
        <v>#DIV/0!</v>
      </c>
    </row>
    <row r="78" spans="2:11" ht="15">
      <c r="B78" s="10"/>
      <c r="C78" s="5">
        <f t="shared" si="10"/>
        <v>0</v>
      </c>
      <c r="D78" s="5">
        <f>_xlfn.SUMIFS($C$13:C78,$J$13:J78,J78)</f>
        <v>0</v>
      </c>
      <c r="E78" s="6"/>
      <c r="F78" s="9"/>
      <c r="G78" s="25" t="e">
        <f aca="true" t="shared" si="11" ref="G78:G142">E78/((K78-$C$4)*24)</f>
        <v>#DIV/0!</v>
      </c>
      <c r="H78" s="7"/>
      <c r="I78" s="31" t="e">
        <f t="shared" si="6"/>
        <v>#DIV/0!</v>
      </c>
      <c r="J78" s="32" t="e">
        <f t="shared" si="7"/>
        <v>#DIV/0!</v>
      </c>
      <c r="K78" s="8" t="e">
        <f t="shared" si="9"/>
        <v>#DIV/0!</v>
      </c>
    </row>
    <row r="79" spans="2:11" ht="15">
      <c r="B79" s="10"/>
      <c r="C79" s="5">
        <f t="shared" si="10"/>
        <v>0</v>
      </c>
      <c r="D79" s="5">
        <f>_xlfn.SUMIFS($C$13:C79,$J$13:J79,J79)</f>
        <v>0</v>
      </c>
      <c r="E79" s="6"/>
      <c r="F79" s="9"/>
      <c r="G79" s="25" t="e">
        <f t="shared" si="11"/>
        <v>#DIV/0!</v>
      </c>
      <c r="H79" s="7"/>
      <c r="I79" s="31" t="e">
        <f aca="true" t="shared" si="12" ref="I79:I142">K79-H79</f>
        <v>#DIV/0!</v>
      </c>
      <c r="J79" s="32" t="e">
        <f aca="true" t="shared" si="13" ref="J79:J142">CONCATENATE(DAY(I79),"/",MONTH(I79),"/",YEAR(I79))</f>
        <v>#DIV/0!</v>
      </c>
      <c r="K79" s="8" t="e">
        <f aca="true" t="shared" si="14" ref="K79:K142">K78+H79+(C79/(F79*24))</f>
        <v>#DIV/0!</v>
      </c>
    </row>
    <row r="80" spans="2:11" ht="15">
      <c r="B80" s="10"/>
      <c r="C80" s="5">
        <f aca="true" t="shared" si="15" ref="C80:C143">E80-E79</f>
        <v>0</v>
      </c>
      <c r="D80" s="5">
        <f>_xlfn.SUMIFS($C$13:C80,$J$13:J80,J80)</f>
        <v>0</v>
      </c>
      <c r="E80" s="6"/>
      <c r="F80" s="9"/>
      <c r="G80" s="25" t="e">
        <f t="shared" si="11"/>
        <v>#DIV/0!</v>
      </c>
      <c r="H80" s="7"/>
      <c r="I80" s="31" t="e">
        <f t="shared" si="12"/>
        <v>#DIV/0!</v>
      </c>
      <c r="J80" s="32" t="e">
        <f t="shared" si="13"/>
        <v>#DIV/0!</v>
      </c>
      <c r="K80" s="8" t="e">
        <f t="shared" si="14"/>
        <v>#DIV/0!</v>
      </c>
    </row>
    <row r="81" spans="2:11" ht="15">
      <c r="B81" s="10"/>
      <c r="C81" s="5">
        <f t="shared" si="15"/>
        <v>0</v>
      </c>
      <c r="D81" s="5">
        <f>_xlfn.SUMIFS($C$13:C81,$J$13:J81,J81)</f>
        <v>0</v>
      </c>
      <c r="E81" s="6"/>
      <c r="F81" s="9"/>
      <c r="G81" s="25" t="e">
        <f t="shared" si="11"/>
        <v>#DIV/0!</v>
      </c>
      <c r="H81" s="7"/>
      <c r="I81" s="31" t="e">
        <f t="shared" si="12"/>
        <v>#DIV/0!</v>
      </c>
      <c r="J81" s="32" t="e">
        <f t="shared" si="13"/>
        <v>#DIV/0!</v>
      </c>
      <c r="K81" s="8" t="e">
        <f t="shared" si="14"/>
        <v>#DIV/0!</v>
      </c>
    </row>
    <row r="82" spans="2:11" ht="15">
      <c r="B82" s="10"/>
      <c r="C82" s="5">
        <f t="shared" si="15"/>
        <v>0</v>
      </c>
      <c r="D82" s="5">
        <f>_xlfn.SUMIFS($C$13:C82,$J$13:J82,J82)</f>
        <v>0</v>
      </c>
      <c r="E82" s="6"/>
      <c r="F82" s="9"/>
      <c r="G82" s="25" t="e">
        <f t="shared" si="11"/>
        <v>#DIV/0!</v>
      </c>
      <c r="H82" s="7"/>
      <c r="I82" s="31" t="e">
        <f t="shared" si="12"/>
        <v>#DIV/0!</v>
      </c>
      <c r="J82" s="32" t="e">
        <f t="shared" si="13"/>
        <v>#DIV/0!</v>
      </c>
      <c r="K82" s="8" t="e">
        <f t="shared" si="14"/>
        <v>#DIV/0!</v>
      </c>
    </row>
    <row r="83" spans="2:11" ht="15">
      <c r="B83" s="10"/>
      <c r="C83" s="5">
        <f t="shared" si="15"/>
        <v>0</v>
      </c>
      <c r="D83" s="5">
        <f>_xlfn.SUMIFS($C$13:C83,$J$13:J83,J83)</f>
        <v>0</v>
      </c>
      <c r="E83" s="6"/>
      <c r="F83" s="9"/>
      <c r="G83" s="25" t="e">
        <f t="shared" si="11"/>
        <v>#DIV/0!</v>
      </c>
      <c r="H83" s="7"/>
      <c r="I83" s="31" t="e">
        <f t="shared" si="12"/>
        <v>#DIV/0!</v>
      </c>
      <c r="J83" s="32" t="e">
        <f t="shared" si="13"/>
        <v>#DIV/0!</v>
      </c>
      <c r="K83" s="8" t="e">
        <f t="shared" si="14"/>
        <v>#DIV/0!</v>
      </c>
    </row>
    <row r="84" spans="2:11" ht="15">
      <c r="B84" s="10"/>
      <c r="C84" s="5">
        <f t="shared" si="15"/>
        <v>0</v>
      </c>
      <c r="D84" s="5">
        <f>_xlfn.SUMIFS($C$13:C84,$J$13:J84,J84)</f>
        <v>0</v>
      </c>
      <c r="E84" s="6"/>
      <c r="F84" s="9"/>
      <c r="G84" s="25" t="e">
        <f t="shared" si="11"/>
        <v>#DIV/0!</v>
      </c>
      <c r="H84" s="7"/>
      <c r="I84" s="31" t="e">
        <f t="shared" si="12"/>
        <v>#DIV/0!</v>
      </c>
      <c r="J84" s="32" t="e">
        <f t="shared" si="13"/>
        <v>#DIV/0!</v>
      </c>
      <c r="K84" s="8" t="e">
        <f t="shared" si="14"/>
        <v>#DIV/0!</v>
      </c>
    </row>
    <row r="85" spans="2:11" ht="15">
      <c r="B85" s="10"/>
      <c r="C85" s="5">
        <f t="shared" si="15"/>
        <v>0</v>
      </c>
      <c r="D85" s="5">
        <f>_xlfn.SUMIFS($C$13:C85,$J$13:J85,J85)</f>
        <v>0</v>
      </c>
      <c r="E85" s="6"/>
      <c r="F85" s="9"/>
      <c r="G85" s="25" t="e">
        <f t="shared" si="11"/>
        <v>#DIV/0!</v>
      </c>
      <c r="H85" s="7"/>
      <c r="I85" s="31" t="e">
        <f t="shared" si="12"/>
        <v>#DIV/0!</v>
      </c>
      <c r="J85" s="32" t="e">
        <f t="shared" si="13"/>
        <v>#DIV/0!</v>
      </c>
      <c r="K85" s="8" t="e">
        <f t="shared" si="14"/>
        <v>#DIV/0!</v>
      </c>
    </row>
    <row r="86" spans="2:11" ht="15">
      <c r="B86" s="10"/>
      <c r="C86" s="5">
        <f t="shared" si="15"/>
        <v>0</v>
      </c>
      <c r="D86" s="5">
        <f>_xlfn.SUMIFS($C$13:C86,$J$13:J86,J86)</f>
        <v>0</v>
      </c>
      <c r="E86" s="6"/>
      <c r="F86" s="9"/>
      <c r="G86" s="25" t="e">
        <f t="shared" si="11"/>
        <v>#DIV/0!</v>
      </c>
      <c r="H86" s="7"/>
      <c r="I86" s="31" t="e">
        <f t="shared" si="12"/>
        <v>#DIV/0!</v>
      </c>
      <c r="J86" s="32" t="e">
        <f t="shared" si="13"/>
        <v>#DIV/0!</v>
      </c>
      <c r="K86" s="8" t="e">
        <f t="shared" si="14"/>
        <v>#DIV/0!</v>
      </c>
    </row>
    <row r="87" spans="2:11" ht="15">
      <c r="B87" s="10"/>
      <c r="C87" s="5">
        <f t="shared" si="15"/>
        <v>0</v>
      </c>
      <c r="D87" s="5">
        <f>_xlfn.SUMIFS($C$13:C87,$J$13:J87,J87)</f>
        <v>0</v>
      </c>
      <c r="E87" s="6"/>
      <c r="F87" s="9"/>
      <c r="G87" s="25" t="e">
        <f t="shared" si="11"/>
        <v>#DIV/0!</v>
      </c>
      <c r="H87" s="7"/>
      <c r="I87" s="31" t="e">
        <f t="shared" si="12"/>
        <v>#DIV/0!</v>
      </c>
      <c r="J87" s="32" t="e">
        <f t="shared" si="13"/>
        <v>#DIV/0!</v>
      </c>
      <c r="K87" s="8" t="e">
        <f t="shared" si="14"/>
        <v>#DIV/0!</v>
      </c>
    </row>
    <row r="88" spans="2:11" ht="15">
      <c r="B88" s="10"/>
      <c r="C88" s="5">
        <f t="shared" si="15"/>
        <v>0</v>
      </c>
      <c r="D88" s="5">
        <f>_xlfn.SUMIFS($C$13:C88,$J$13:J88,J88)</f>
        <v>0</v>
      </c>
      <c r="E88" s="6"/>
      <c r="F88" s="9"/>
      <c r="G88" s="25" t="e">
        <f t="shared" si="11"/>
        <v>#DIV/0!</v>
      </c>
      <c r="H88" s="7"/>
      <c r="I88" s="31" t="e">
        <f t="shared" si="12"/>
        <v>#DIV/0!</v>
      </c>
      <c r="J88" s="32" t="e">
        <f t="shared" si="13"/>
        <v>#DIV/0!</v>
      </c>
      <c r="K88" s="8" t="e">
        <f t="shared" si="14"/>
        <v>#DIV/0!</v>
      </c>
    </row>
    <row r="89" spans="2:11" ht="15">
      <c r="B89" s="10"/>
      <c r="C89" s="5">
        <f t="shared" si="15"/>
        <v>0</v>
      </c>
      <c r="D89" s="5">
        <f>_xlfn.SUMIFS($C$13:C89,$J$13:J89,J89)</f>
        <v>0</v>
      </c>
      <c r="E89" s="6"/>
      <c r="F89" s="9"/>
      <c r="G89" s="25" t="e">
        <f t="shared" si="11"/>
        <v>#DIV/0!</v>
      </c>
      <c r="H89" s="7"/>
      <c r="I89" s="31" t="e">
        <f t="shared" si="12"/>
        <v>#DIV/0!</v>
      </c>
      <c r="J89" s="32" t="e">
        <f t="shared" si="13"/>
        <v>#DIV/0!</v>
      </c>
      <c r="K89" s="8" t="e">
        <f t="shared" si="14"/>
        <v>#DIV/0!</v>
      </c>
    </row>
    <row r="90" spans="2:11" ht="15">
      <c r="B90" s="10"/>
      <c r="C90" s="5">
        <f t="shared" si="15"/>
        <v>0</v>
      </c>
      <c r="D90" s="5">
        <f>_xlfn.SUMIFS($C$13:C90,$J$13:J90,J90)</f>
        <v>0</v>
      </c>
      <c r="E90" s="6"/>
      <c r="F90" s="9"/>
      <c r="G90" s="25" t="e">
        <f t="shared" si="11"/>
        <v>#DIV/0!</v>
      </c>
      <c r="H90" s="7"/>
      <c r="I90" s="31" t="e">
        <f t="shared" si="12"/>
        <v>#DIV/0!</v>
      </c>
      <c r="J90" s="32" t="e">
        <f t="shared" si="13"/>
        <v>#DIV/0!</v>
      </c>
      <c r="K90" s="8" t="e">
        <f t="shared" si="14"/>
        <v>#DIV/0!</v>
      </c>
    </row>
    <row r="91" spans="2:11" ht="15">
      <c r="B91" s="10"/>
      <c r="C91" s="5">
        <f t="shared" si="15"/>
        <v>0</v>
      </c>
      <c r="D91" s="5">
        <f>_xlfn.SUMIFS($C$13:C91,$J$13:J91,J91)</f>
        <v>0</v>
      </c>
      <c r="E91" s="6"/>
      <c r="F91" s="9"/>
      <c r="G91" s="25" t="e">
        <f t="shared" si="11"/>
        <v>#DIV/0!</v>
      </c>
      <c r="H91" s="7"/>
      <c r="I91" s="31" t="e">
        <f t="shared" si="12"/>
        <v>#DIV/0!</v>
      </c>
      <c r="J91" s="32" t="e">
        <f t="shared" si="13"/>
        <v>#DIV/0!</v>
      </c>
      <c r="K91" s="8" t="e">
        <f t="shared" si="14"/>
        <v>#DIV/0!</v>
      </c>
    </row>
    <row r="92" spans="2:11" ht="15">
      <c r="B92" s="10"/>
      <c r="C92" s="5">
        <f t="shared" si="15"/>
        <v>0</v>
      </c>
      <c r="D92" s="5">
        <f>_xlfn.SUMIFS($C$13:C92,$J$13:J92,J92)</f>
        <v>0</v>
      </c>
      <c r="E92" s="6"/>
      <c r="F92" s="9"/>
      <c r="G92" s="25" t="e">
        <f t="shared" si="11"/>
        <v>#DIV/0!</v>
      </c>
      <c r="H92" s="7"/>
      <c r="I92" s="31" t="e">
        <f t="shared" si="12"/>
        <v>#DIV/0!</v>
      </c>
      <c r="J92" s="32" t="e">
        <f t="shared" si="13"/>
        <v>#DIV/0!</v>
      </c>
      <c r="K92" s="8" t="e">
        <f t="shared" si="14"/>
        <v>#DIV/0!</v>
      </c>
    </row>
    <row r="93" spans="2:11" ht="15">
      <c r="B93" s="10"/>
      <c r="C93" s="5">
        <f t="shared" si="15"/>
        <v>0</v>
      </c>
      <c r="D93" s="5">
        <f>_xlfn.SUMIFS($C$13:C93,$J$13:J93,J93)</f>
        <v>0</v>
      </c>
      <c r="E93" s="6"/>
      <c r="F93" s="9"/>
      <c r="G93" s="25" t="e">
        <f t="shared" si="11"/>
        <v>#DIV/0!</v>
      </c>
      <c r="H93" s="7"/>
      <c r="I93" s="31" t="e">
        <f t="shared" si="12"/>
        <v>#DIV/0!</v>
      </c>
      <c r="J93" s="32" t="e">
        <f t="shared" si="13"/>
        <v>#DIV/0!</v>
      </c>
      <c r="K93" s="8" t="e">
        <f t="shared" si="14"/>
        <v>#DIV/0!</v>
      </c>
    </row>
    <row r="94" spans="2:11" ht="15">
      <c r="B94" s="10"/>
      <c r="C94" s="5">
        <f t="shared" si="15"/>
        <v>0</v>
      </c>
      <c r="D94" s="5">
        <f>_xlfn.SUMIFS($C$13:C94,$J$13:J94,J94)</f>
        <v>0</v>
      </c>
      <c r="E94" s="6"/>
      <c r="F94" s="9"/>
      <c r="G94" s="25" t="e">
        <f t="shared" si="11"/>
        <v>#DIV/0!</v>
      </c>
      <c r="H94" s="7"/>
      <c r="I94" s="31" t="e">
        <f t="shared" si="12"/>
        <v>#DIV/0!</v>
      </c>
      <c r="J94" s="32" t="e">
        <f t="shared" si="13"/>
        <v>#DIV/0!</v>
      </c>
      <c r="K94" s="8" t="e">
        <f t="shared" si="14"/>
        <v>#DIV/0!</v>
      </c>
    </row>
    <row r="95" spans="2:11" ht="15">
      <c r="B95" s="10"/>
      <c r="C95" s="5">
        <f t="shared" si="15"/>
        <v>0</v>
      </c>
      <c r="D95" s="5">
        <f>_xlfn.SUMIFS($C$13:C95,$J$13:J95,J95)</f>
        <v>0</v>
      </c>
      <c r="E95" s="6"/>
      <c r="F95" s="9"/>
      <c r="G95" s="25" t="e">
        <f t="shared" si="11"/>
        <v>#DIV/0!</v>
      </c>
      <c r="H95" s="7"/>
      <c r="I95" s="31" t="e">
        <f t="shared" si="12"/>
        <v>#DIV/0!</v>
      </c>
      <c r="J95" s="32" t="e">
        <f t="shared" si="13"/>
        <v>#DIV/0!</v>
      </c>
      <c r="K95" s="8" t="e">
        <f t="shared" si="14"/>
        <v>#DIV/0!</v>
      </c>
    </row>
    <row r="96" spans="2:11" ht="15">
      <c r="B96" s="10"/>
      <c r="C96" s="5">
        <f t="shared" si="15"/>
        <v>0</v>
      </c>
      <c r="D96" s="5">
        <f>_xlfn.SUMIFS($C$13:C96,$J$13:J96,J96)</f>
        <v>0</v>
      </c>
      <c r="E96" s="6"/>
      <c r="F96" s="9"/>
      <c r="G96" s="25" t="e">
        <f t="shared" si="11"/>
        <v>#DIV/0!</v>
      </c>
      <c r="H96" s="7"/>
      <c r="I96" s="31" t="e">
        <f t="shared" si="12"/>
        <v>#DIV/0!</v>
      </c>
      <c r="J96" s="32" t="e">
        <f t="shared" si="13"/>
        <v>#DIV/0!</v>
      </c>
      <c r="K96" s="8" t="e">
        <f t="shared" si="14"/>
        <v>#DIV/0!</v>
      </c>
    </row>
    <row r="97" spans="2:11" ht="15">
      <c r="B97" s="10"/>
      <c r="C97" s="5">
        <f t="shared" si="15"/>
        <v>0</v>
      </c>
      <c r="D97" s="5">
        <f>_xlfn.SUMIFS($C$13:C97,$J$13:J97,J97)</f>
        <v>0</v>
      </c>
      <c r="E97" s="6"/>
      <c r="F97" s="9"/>
      <c r="G97" s="25" t="e">
        <f t="shared" si="11"/>
        <v>#DIV/0!</v>
      </c>
      <c r="H97" s="7"/>
      <c r="I97" s="31" t="e">
        <f t="shared" si="12"/>
        <v>#DIV/0!</v>
      </c>
      <c r="J97" s="32" t="e">
        <f t="shared" si="13"/>
        <v>#DIV/0!</v>
      </c>
      <c r="K97" s="8" t="e">
        <f t="shared" si="14"/>
        <v>#DIV/0!</v>
      </c>
    </row>
    <row r="98" spans="2:11" ht="15">
      <c r="B98" s="10"/>
      <c r="C98" s="5">
        <f t="shared" si="15"/>
        <v>0</v>
      </c>
      <c r="D98" s="5">
        <f>_xlfn.SUMIFS($C$13:C98,$J$13:J98,J98)</f>
        <v>0</v>
      </c>
      <c r="E98" s="6"/>
      <c r="F98" s="9"/>
      <c r="G98" s="25" t="e">
        <f t="shared" si="11"/>
        <v>#DIV/0!</v>
      </c>
      <c r="H98" s="7"/>
      <c r="I98" s="31" t="e">
        <f t="shared" si="12"/>
        <v>#DIV/0!</v>
      </c>
      <c r="J98" s="32" t="e">
        <f t="shared" si="13"/>
        <v>#DIV/0!</v>
      </c>
      <c r="K98" s="8" t="e">
        <f t="shared" si="14"/>
        <v>#DIV/0!</v>
      </c>
    </row>
    <row r="99" spans="2:11" ht="15">
      <c r="B99" s="10"/>
      <c r="C99" s="5">
        <f t="shared" si="15"/>
        <v>0</v>
      </c>
      <c r="D99" s="5">
        <f>_xlfn.SUMIFS($C$13:C99,$J$13:J99,J99)</f>
        <v>0</v>
      </c>
      <c r="E99" s="6"/>
      <c r="F99" s="9"/>
      <c r="G99" s="25" t="e">
        <f t="shared" si="11"/>
        <v>#DIV/0!</v>
      </c>
      <c r="H99" s="7"/>
      <c r="I99" s="31" t="e">
        <f t="shared" si="12"/>
        <v>#DIV/0!</v>
      </c>
      <c r="J99" s="32" t="e">
        <f t="shared" si="13"/>
        <v>#DIV/0!</v>
      </c>
      <c r="K99" s="8" t="e">
        <f t="shared" si="14"/>
        <v>#DIV/0!</v>
      </c>
    </row>
    <row r="100" spans="2:11" ht="15">
      <c r="B100" s="10"/>
      <c r="C100" s="5">
        <f t="shared" si="15"/>
        <v>0</v>
      </c>
      <c r="D100" s="5">
        <f>_xlfn.SUMIFS($C$13:C100,$J$13:J100,J100)</f>
        <v>0</v>
      </c>
      <c r="E100" s="6"/>
      <c r="F100" s="9"/>
      <c r="G100" s="25" t="e">
        <f t="shared" si="11"/>
        <v>#DIV/0!</v>
      </c>
      <c r="H100" s="7"/>
      <c r="I100" s="31" t="e">
        <f t="shared" si="12"/>
        <v>#DIV/0!</v>
      </c>
      <c r="J100" s="32" t="e">
        <f t="shared" si="13"/>
        <v>#DIV/0!</v>
      </c>
      <c r="K100" s="8" t="e">
        <f t="shared" si="14"/>
        <v>#DIV/0!</v>
      </c>
    </row>
    <row r="101" spans="2:11" ht="15">
      <c r="B101" s="10"/>
      <c r="C101" s="5">
        <f t="shared" si="15"/>
        <v>0</v>
      </c>
      <c r="D101" s="5">
        <f>_xlfn.SUMIFS($C$13:C101,$J$13:J101,J101)</f>
        <v>0</v>
      </c>
      <c r="E101" s="6"/>
      <c r="F101" s="9"/>
      <c r="G101" s="25" t="e">
        <f t="shared" si="11"/>
        <v>#DIV/0!</v>
      </c>
      <c r="H101" s="7"/>
      <c r="I101" s="31" t="e">
        <f t="shared" si="12"/>
        <v>#DIV/0!</v>
      </c>
      <c r="J101" s="32" t="e">
        <f t="shared" si="13"/>
        <v>#DIV/0!</v>
      </c>
      <c r="K101" s="8" t="e">
        <f t="shared" si="14"/>
        <v>#DIV/0!</v>
      </c>
    </row>
    <row r="102" spans="2:11" ht="15">
      <c r="B102" s="10"/>
      <c r="C102" s="5">
        <f t="shared" si="15"/>
        <v>0</v>
      </c>
      <c r="D102" s="5">
        <f>_xlfn.SUMIFS($C$13:C102,$J$13:J102,J102)</f>
        <v>0</v>
      </c>
      <c r="E102" s="6"/>
      <c r="F102" s="9"/>
      <c r="G102" s="25" t="e">
        <f t="shared" si="11"/>
        <v>#DIV/0!</v>
      </c>
      <c r="H102" s="7"/>
      <c r="I102" s="31" t="e">
        <f t="shared" si="12"/>
        <v>#DIV/0!</v>
      </c>
      <c r="J102" s="32" t="e">
        <f t="shared" si="13"/>
        <v>#DIV/0!</v>
      </c>
      <c r="K102" s="8" t="e">
        <f t="shared" si="14"/>
        <v>#DIV/0!</v>
      </c>
    </row>
    <row r="103" spans="2:11" ht="15">
      <c r="B103" s="10"/>
      <c r="C103" s="5">
        <f t="shared" si="15"/>
        <v>0</v>
      </c>
      <c r="D103" s="5">
        <f>_xlfn.SUMIFS($C$13:C103,$J$13:J103,J103)</f>
        <v>0</v>
      </c>
      <c r="E103" s="6"/>
      <c r="F103" s="9"/>
      <c r="G103" s="25" t="e">
        <f t="shared" si="11"/>
        <v>#DIV/0!</v>
      </c>
      <c r="H103" s="7"/>
      <c r="I103" s="31" t="e">
        <f t="shared" si="12"/>
        <v>#DIV/0!</v>
      </c>
      <c r="J103" s="32" t="e">
        <f t="shared" si="13"/>
        <v>#DIV/0!</v>
      </c>
      <c r="K103" s="8" t="e">
        <f t="shared" si="14"/>
        <v>#DIV/0!</v>
      </c>
    </row>
    <row r="104" spans="2:11" ht="15">
      <c r="B104" s="10"/>
      <c r="C104" s="5">
        <f t="shared" si="15"/>
        <v>0</v>
      </c>
      <c r="D104" s="5">
        <f>_xlfn.SUMIFS($C$13:C104,$J$13:J104,J104)</f>
        <v>0</v>
      </c>
      <c r="E104" s="6"/>
      <c r="F104" s="9"/>
      <c r="G104" s="25" t="e">
        <f t="shared" si="11"/>
        <v>#DIV/0!</v>
      </c>
      <c r="H104" s="7"/>
      <c r="I104" s="31" t="e">
        <f t="shared" si="12"/>
        <v>#DIV/0!</v>
      </c>
      <c r="J104" s="32" t="e">
        <f t="shared" si="13"/>
        <v>#DIV/0!</v>
      </c>
      <c r="K104" s="8" t="e">
        <f t="shared" si="14"/>
        <v>#DIV/0!</v>
      </c>
    </row>
    <row r="105" spans="2:11" ht="15">
      <c r="B105" s="10"/>
      <c r="C105" s="5">
        <f t="shared" si="15"/>
        <v>0</v>
      </c>
      <c r="D105" s="5">
        <f>_xlfn.SUMIFS($C$13:C105,$J$13:J105,J105)</f>
        <v>0</v>
      </c>
      <c r="E105" s="6"/>
      <c r="F105" s="9"/>
      <c r="G105" s="25" t="e">
        <f t="shared" si="11"/>
        <v>#DIV/0!</v>
      </c>
      <c r="H105" s="7"/>
      <c r="I105" s="31" t="e">
        <f t="shared" si="12"/>
        <v>#DIV/0!</v>
      </c>
      <c r="J105" s="32" t="e">
        <f t="shared" si="13"/>
        <v>#DIV/0!</v>
      </c>
      <c r="K105" s="8" t="e">
        <f t="shared" si="14"/>
        <v>#DIV/0!</v>
      </c>
    </row>
    <row r="106" spans="2:11" ht="15">
      <c r="B106" s="10"/>
      <c r="C106" s="5">
        <f t="shared" si="15"/>
        <v>0</v>
      </c>
      <c r="D106" s="5">
        <f>_xlfn.SUMIFS($C$13:C106,$J$13:J106,J106)</f>
        <v>0</v>
      </c>
      <c r="E106" s="6"/>
      <c r="F106" s="9"/>
      <c r="G106" s="25" t="e">
        <f t="shared" si="11"/>
        <v>#DIV/0!</v>
      </c>
      <c r="H106" s="7"/>
      <c r="I106" s="31" t="e">
        <f t="shared" si="12"/>
        <v>#DIV/0!</v>
      </c>
      <c r="J106" s="32" t="e">
        <f t="shared" si="13"/>
        <v>#DIV/0!</v>
      </c>
      <c r="K106" s="8" t="e">
        <f t="shared" si="14"/>
        <v>#DIV/0!</v>
      </c>
    </row>
    <row r="107" spans="2:11" ht="15">
      <c r="B107" s="10"/>
      <c r="C107" s="5">
        <f t="shared" si="15"/>
        <v>0</v>
      </c>
      <c r="D107" s="5">
        <f>_xlfn.SUMIFS($C$13:C107,$J$13:J107,J107)</f>
        <v>0</v>
      </c>
      <c r="E107" s="6"/>
      <c r="F107" s="9"/>
      <c r="G107" s="25" t="e">
        <f t="shared" si="11"/>
        <v>#DIV/0!</v>
      </c>
      <c r="H107" s="7"/>
      <c r="I107" s="31" t="e">
        <f t="shared" si="12"/>
        <v>#DIV/0!</v>
      </c>
      <c r="J107" s="32" t="e">
        <f t="shared" si="13"/>
        <v>#DIV/0!</v>
      </c>
      <c r="K107" s="8" t="e">
        <f t="shared" si="14"/>
        <v>#DIV/0!</v>
      </c>
    </row>
    <row r="108" spans="2:11" ht="15">
      <c r="B108" s="10"/>
      <c r="C108" s="5">
        <f t="shared" si="15"/>
        <v>0</v>
      </c>
      <c r="D108" s="5">
        <f>_xlfn.SUMIFS($C$13:C108,$J$13:J108,J108)</f>
        <v>0</v>
      </c>
      <c r="E108" s="6"/>
      <c r="F108" s="9"/>
      <c r="G108" s="25" t="e">
        <f t="shared" si="11"/>
        <v>#DIV/0!</v>
      </c>
      <c r="H108" s="7"/>
      <c r="I108" s="31" t="e">
        <f t="shared" si="12"/>
        <v>#DIV/0!</v>
      </c>
      <c r="J108" s="32" t="e">
        <f t="shared" si="13"/>
        <v>#DIV/0!</v>
      </c>
      <c r="K108" s="8" t="e">
        <f t="shared" si="14"/>
        <v>#DIV/0!</v>
      </c>
    </row>
    <row r="109" spans="2:11" ht="15">
      <c r="B109" s="10"/>
      <c r="C109" s="5">
        <f t="shared" si="15"/>
        <v>0</v>
      </c>
      <c r="D109" s="5">
        <f>_xlfn.SUMIFS($C$13:C109,$J$13:J109,J109)</f>
        <v>0</v>
      </c>
      <c r="E109" s="6"/>
      <c r="F109" s="9"/>
      <c r="G109" s="25" t="e">
        <f t="shared" si="11"/>
        <v>#DIV/0!</v>
      </c>
      <c r="H109" s="7"/>
      <c r="I109" s="31" t="e">
        <f t="shared" si="12"/>
        <v>#DIV/0!</v>
      </c>
      <c r="J109" s="32" t="e">
        <f t="shared" si="13"/>
        <v>#DIV/0!</v>
      </c>
      <c r="K109" s="8" t="e">
        <f t="shared" si="14"/>
        <v>#DIV/0!</v>
      </c>
    </row>
    <row r="110" spans="2:11" ht="15">
      <c r="B110" s="10"/>
      <c r="C110" s="5">
        <f t="shared" si="15"/>
        <v>0</v>
      </c>
      <c r="D110" s="5">
        <f>_xlfn.SUMIFS($C$13:C110,$J$13:J110,J110)</f>
        <v>0</v>
      </c>
      <c r="E110" s="6"/>
      <c r="F110" s="9"/>
      <c r="G110" s="25" t="e">
        <f t="shared" si="11"/>
        <v>#DIV/0!</v>
      </c>
      <c r="H110" s="7"/>
      <c r="I110" s="31" t="e">
        <f t="shared" si="12"/>
        <v>#DIV/0!</v>
      </c>
      <c r="J110" s="32" t="e">
        <f t="shared" si="13"/>
        <v>#DIV/0!</v>
      </c>
      <c r="K110" s="8" t="e">
        <f t="shared" si="14"/>
        <v>#DIV/0!</v>
      </c>
    </row>
    <row r="111" spans="2:11" ht="15">
      <c r="B111" s="10"/>
      <c r="C111" s="5">
        <f t="shared" si="15"/>
        <v>0</v>
      </c>
      <c r="D111" s="5">
        <f>_xlfn.SUMIFS($C$13:C111,$J$13:J111,J111)</f>
        <v>0</v>
      </c>
      <c r="E111" s="6"/>
      <c r="F111" s="9"/>
      <c r="G111" s="25" t="e">
        <f t="shared" si="11"/>
        <v>#DIV/0!</v>
      </c>
      <c r="H111" s="7"/>
      <c r="I111" s="31" t="e">
        <f t="shared" si="12"/>
        <v>#DIV/0!</v>
      </c>
      <c r="J111" s="32" t="e">
        <f t="shared" si="13"/>
        <v>#DIV/0!</v>
      </c>
      <c r="K111" s="8" t="e">
        <f t="shared" si="14"/>
        <v>#DIV/0!</v>
      </c>
    </row>
    <row r="112" spans="2:11" ht="15">
      <c r="B112" s="10"/>
      <c r="C112" s="5">
        <f t="shared" si="15"/>
        <v>0</v>
      </c>
      <c r="D112" s="5">
        <f>_xlfn.SUMIFS($C$13:C112,$J$13:J112,J112)</f>
        <v>0</v>
      </c>
      <c r="E112" s="6"/>
      <c r="F112" s="9"/>
      <c r="G112" s="25" t="e">
        <f t="shared" si="11"/>
        <v>#DIV/0!</v>
      </c>
      <c r="H112" s="7"/>
      <c r="I112" s="31" t="e">
        <f t="shared" si="12"/>
        <v>#DIV/0!</v>
      </c>
      <c r="J112" s="32" t="e">
        <f t="shared" si="13"/>
        <v>#DIV/0!</v>
      </c>
      <c r="K112" s="8" t="e">
        <f t="shared" si="14"/>
        <v>#DIV/0!</v>
      </c>
    </row>
    <row r="113" spans="2:11" ht="15">
      <c r="B113" s="10"/>
      <c r="C113" s="5">
        <f t="shared" si="15"/>
        <v>0</v>
      </c>
      <c r="D113" s="5">
        <f>_xlfn.SUMIFS($C$13:C113,$J$13:J113,J113)</f>
        <v>0</v>
      </c>
      <c r="E113" s="6"/>
      <c r="F113" s="9"/>
      <c r="G113" s="25" t="e">
        <f t="shared" si="11"/>
        <v>#DIV/0!</v>
      </c>
      <c r="H113" s="7"/>
      <c r="I113" s="31" t="e">
        <f t="shared" si="12"/>
        <v>#DIV/0!</v>
      </c>
      <c r="J113" s="32" t="e">
        <f t="shared" si="13"/>
        <v>#DIV/0!</v>
      </c>
      <c r="K113" s="8" t="e">
        <f t="shared" si="14"/>
        <v>#DIV/0!</v>
      </c>
    </row>
    <row r="114" spans="2:11" ht="15">
      <c r="B114" s="10"/>
      <c r="C114" s="5">
        <f t="shared" si="15"/>
        <v>0</v>
      </c>
      <c r="D114" s="5">
        <f>_xlfn.SUMIFS($C$13:C114,$J$13:J114,J114)</f>
        <v>0</v>
      </c>
      <c r="E114" s="6"/>
      <c r="F114" s="9"/>
      <c r="G114" s="25" t="e">
        <f t="shared" si="11"/>
        <v>#DIV/0!</v>
      </c>
      <c r="H114" s="7"/>
      <c r="I114" s="31" t="e">
        <f t="shared" si="12"/>
        <v>#DIV/0!</v>
      </c>
      <c r="J114" s="32" t="e">
        <f t="shared" si="13"/>
        <v>#DIV/0!</v>
      </c>
      <c r="K114" s="8" t="e">
        <f t="shared" si="14"/>
        <v>#DIV/0!</v>
      </c>
    </row>
    <row r="115" spans="2:11" ht="15">
      <c r="B115" s="10"/>
      <c r="C115" s="5">
        <f t="shared" si="15"/>
        <v>0</v>
      </c>
      <c r="D115" s="5">
        <f>_xlfn.SUMIFS($C$13:C115,$J$13:J115,J115)</f>
        <v>0</v>
      </c>
      <c r="E115" s="6"/>
      <c r="F115" s="9"/>
      <c r="G115" s="25" t="e">
        <f t="shared" si="11"/>
        <v>#DIV/0!</v>
      </c>
      <c r="H115" s="7"/>
      <c r="I115" s="31" t="e">
        <f t="shared" si="12"/>
        <v>#DIV/0!</v>
      </c>
      <c r="J115" s="32" t="e">
        <f t="shared" si="13"/>
        <v>#DIV/0!</v>
      </c>
      <c r="K115" s="8" t="e">
        <f t="shared" si="14"/>
        <v>#DIV/0!</v>
      </c>
    </row>
    <row r="116" spans="2:11" ht="15">
      <c r="B116" s="10"/>
      <c r="C116" s="5">
        <f t="shared" si="15"/>
        <v>0</v>
      </c>
      <c r="D116" s="5">
        <f>_xlfn.SUMIFS($C$13:C116,$J$13:J116,J116)</f>
        <v>0</v>
      </c>
      <c r="E116" s="6"/>
      <c r="F116" s="9"/>
      <c r="G116" s="25" t="e">
        <f t="shared" si="11"/>
        <v>#DIV/0!</v>
      </c>
      <c r="H116" s="7"/>
      <c r="I116" s="31" t="e">
        <f t="shared" si="12"/>
        <v>#DIV/0!</v>
      </c>
      <c r="J116" s="32" t="e">
        <f t="shared" si="13"/>
        <v>#DIV/0!</v>
      </c>
      <c r="K116" s="8" t="e">
        <f t="shared" si="14"/>
        <v>#DIV/0!</v>
      </c>
    </row>
    <row r="117" spans="2:11" ht="15">
      <c r="B117" s="10"/>
      <c r="C117" s="5">
        <f t="shared" si="15"/>
        <v>0</v>
      </c>
      <c r="D117" s="5">
        <f>_xlfn.SUMIFS($C$13:C117,$J$13:J117,J117)</f>
        <v>0</v>
      </c>
      <c r="E117" s="6"/>
      <c r="F117" s="9"/>
      <c r="G117" s="25" t="e">
        <f t="shared" si="11"/>
        <v>#DIV/0!</v>
      </c>
      <c r="H117" s="7"/>
      <c r="I117" s="31" t="e">
        <f t="shared" si="12"/>
        <v>#DIV/0!</v>
      </c>
      <c r="J117" s="32" t="e">
        <f t="shared" si="13"/>
        <v>#DIV/0!</v>
      </c>
      <c r="K117" s="8" t="e">
        <f t="shared" si="14"/>
        <v>#DIV/0!</v>
      </c>
    </row>
    <row r="118" spans="2:11" ht="15">
      <c r="B118" s="10"/>
      <c r="C118" s="5">
        <f t="shared" si="15"/>
        <v>0</v>
      </c>
      <c r="D118" s="5">
        <f>_xlfn.SUMIFS($C$13:C118,$J$13:J118,J118)</f>
        <v>0</v>
      </c>
      <c r="E118" s="6"/>
      <c r="F118" s="9"/>
      <c r="G118" s="25" t="e">
        <f t="shared" si="11"/>
        <v>#DIV/0!</v>
      </c>
      <c r="H118" s="7"/>
      <c r="I118" s="31" t="e">
        <f t="shared" si="12"/>
        <v>#DIV/0!</v>
      </c>
      <c r="J118" s="32" t="e">
        <f t="shared" si="13"/>
        <v>#DIV/0!</v>
      </c>
      <c r="K118" s="8" t="e">
        <f t="shared" si="14"/>
        <v>#DIV/0!</v>
      </c>
    </row>
    <row r="119" spans="2:11" ht="15">
      <c r="B119" s="10"/>
      <c r="C119" s="5">
        <f t="shared" si="15"/>
        <v>0</v>
      </c>
      <c r="D119" s="5">
        <f>_xlfn.SUMIFS($C$13:C119,$J$13:J119,J119)</f>
        <v>0</v>
      </c>
      <c r="E119" s="6"/>
      <c r="F119" s="9"/>
      <c r="G119" s="25" t="e">
        <f t="shared" si="11"/>
        <v>#DIV/0!</v>
      </c>
      <c r="H119" s="7"/>
      <c r="I119" s="31" t="e">
        <f t="shared" si="12"/>
        <v>#DIV/0!</v>
      </c>
      <c r="J119" s="32" t="e">
        <f t="shared" si="13"/>
        <v>#DIV/0!</v>
      </c>
      <c r="K119" s="8" t="e">
        <f t="shared" si="14"/>
        <v>#DIV/0!</v>
      </c>
    </row>
    <row r="120" spans="2:11" ht="15">
      <c r="B120" s="10"/>
      <c r="C120" s="5">
        <f t="shared" si="15"/>
        <v>0</v>
      </c>
      <c r="D120" s="5">
        <f>_xlfn.SUMIFS($C$13:C120,$J$13:J120,J120)</f>
        <v>0</v>
      </c>
      <c r="E120" s="6"/>
      <c r="F120" s="9"/>
      <c r="G120" s="25" t="e">
        <f t="shared" si="11"/>
        <v>#DIV/0!</v>
      </c>
      <c r="H120" s="7"/>
      <c r="I120" s="31" t="e">
        <f t="shared" si="12"/>
        <v>#DIV/0!</v>
      </c>
      <c r="J120" s="32" t="e">
        <f t="shared" si="13"/>
        <v>#DIV/0!</v>
      </c>
      <c r="K120" s="8" t="e">
        <f t="shared" si="14"/>
        <v>#DIV/0!</v>
      </c>
    </row>
    <row r="121" spans="2:11" ht="15">
      <c r="B121" s="10"/>
      <c r="C121" s="5">
        <f t="shared" si="15"/>
        <v>0</v>
      </c>
      <c r="D121" s="5">
        <f>_xlfn.SUMIFS($C$13:C121,$J$13:J121,J121)</f>
        <v>0</v>
      </c>
      <c r="E121" s="6"/>
      <c r="F121" s="9"/>
      <c r="G121" s="25" t="e">
        <f t="shared" si="11"/>
        <v>#DIV/0!</v>
      </c>
      <c r="H121" s="7"/>
      <c r="I121" s="31" t="e">
        <f t="shared" si="12"/>
        <v>#DIV/0!</v>
      </c>
      <c r="J121" s="32" t="e">
        <f t="shared" si="13"/>
        <v>#DIV/0!</v>
      </c>
      <c r="K121" s="8" t="e">
        <f t="shared" si="14"/>
        <v>#DIV/0!</v>
      </c>
    </row>
    <row r="122" spans="2:11" ht="15">
      <c r="B122" s="10"/>
      <c r="C122" s="5">
        <f t="shared" si="15"/>
        <v>0</v>
      </c>
      <c r="D122" s="5">
        <f>_xlfn.SUMIFS($C$13:C122,$J$13:J122,J122)</f>
        <v>0</v>
      </c>
      <c r="E122" s="6"/>
      <c r="F122" s="9"/>
      <c r="G122" s="25" t="e">
        <f t="shared" si="11"/>
        <v>#DIV/0!</v>
      </c>
      <c r="H122" s="7"/>
      <c r="I122" s="31" t="e">
        <f t="shared" si="12"/>
        <v>#DIV/0!</v>
      </c>
      <c r="J122" s="32" t="e">
        <f t="shared" si="13"/>
        <v>#DIV/0!</v>
      </c>
      <c r="K122" s="8" t="e">
        <f t="shared" si="14"/>
        <v>#DIV/0!</v>
      </c>
    </row>
    <row r="123" spans="2:11" ht="15">
      <c r="B123" s="10"/>
      <c r="C123" s="5">
        <f t="shared" si="15"/>
        <v>0</v>
      </c>
      <c r="D123" s="5">
        <f>_xlfn.SUMIFS($C$13:C123,$J$13:J123,J123)</f>
        <v>0</v>
      </c>
      <c r="E123" s="6"/>
      <c r="F123" s="9"/>
      <c r="G123" s="25" t="e">
        <f t="shared" si="11"/>
        <v>#DIV/0!</v>
      </c>
      <c r="H123" s="7"/>
      <c r="I123" s="31" t="e">
        <f t="shared" si="12"/>
        <v>#DIV/0!</v>
      </c>
      <c r="J123" s="32" t="e">
        <f t="shared" si="13"/>
        <v>#DIV/0!</v>
      </c>
      <c r="K123" s="8" t="e">
        <f t="shared" si="14"/>
        <v>#DIV/0!</v>
      </c>
    </row>
    <row r="124" spans="2:11" ht="15">
      <c r="B124" s="10"/>
      <c r="C124" s="5">
        <f t="shared" si="15"/>
        <v>0</v>
      </c>
      <c r="D124" s="5">
        <f>_xlfn.SUMIFS($C$13:C124,$J$13:J124,J124)</f>
        <v>0</v>
      </c>
      <c r="E124" s="6"/>
      <c r="F124" s="9"/>
      <c r="G124" s="25" t="e">
        <f t="shared" si="11"/>
        <v>#DIV/0!</v>
      </c>
      <c r="H124" s="7"/>
      <c r="I124" s="31" t="e">
        <f t="shared" si="12"/>
        <v>#DIV/0!</v>
      </c>
      <c r="J124" s="32" t="e">
        <f t="shared" si="13"/>
        <v>#DIV/0!</v>
      </c>
      <c r="K124" s="8" t="e">
        <f t="shared" si="14"/>
        <v>#DIV/0!</v>
      </c>
    </row>
    <row r="125" spans="2:11" ht="15">
      <c r="B125" s="10"/>
      <c r="C125" s="5">
        <f t="shared" si="15"/>
        <v>0</v>
      </c>
      <c r="D125" s="5">
        <f>_xlfn.SUMIFS($C$13:C125,$J$13:J125,J125)</f>
        <v>0</v>
      </c>
      <c r="E125" s="6"/>
      <c r="F125" s="9"/>
      <c r="G125" s="25" t="e">
        <f t="shared" si="11"/>
        <v>#DIV/0!</v>
      </c>
      <c r="H125" s="7"/>
      <c r="I125" s="31" t="e">
        <f t="shared" si="12"/>
        <v>#DIV/0!</v>
      </c>
      <c r="J125" s="32" t="e">
        <f t="shared" si="13"/>
        <v>#DIV/0!</v>
      </c>
      <c r="K125" s="8" t="e">
        <f t="shared" si="14"/>
        <v>#DIV/0!</v>
      </c>
    </row>
    <row r="126" spans="2:11" ht="15">
      <c r="B126" s="10"/>
      <c r="C126" s="5">
        <f t="shared" si="15"/>
        <v>0</v>
      </c>
      <c r="D126" s="5">
        <f>_xlfn.SUMIFS($C$13:C126,$J$13:J126,J126)</f>
        <v>0</v>
      </c>
      <c r="E126" s="6"/>
      <c r="F126" s="9"/>
      <c r="G126" s="25" t="e">
        <f t="shared" si="11"/>
        <v>#DIV/0!</v>
      </c>
      <c r="H126" s="7"/>
      <c r="I126" s="31" t="e">
        <f t="shared" si="12"/>
        <v>#DIV/0!</v>
      </c>
      <c r="J126" s="32" t="e">
        <f t="shared" si="13"/>
        <v>#DIV/0!</v>
      </c>
      <c r="K126" s="8" t="e">
        <f t="shared" si="14"/>
        <v>#DIV/0!</v>
      </c>
    </row>
    <row r="127" spans="2:11" ht="15">
      <c r="B127" s="10"/>
      <c r="C127" s="5">
        <f t="shared" si="15"/>
        <v>0</v>
      </c>
      <c r="D127" s="5">
        <f>_xlfn.SUMIFS($C$13:C127,$J$13:J127,J127)</f>
        <v>0</v>
      </c>
      <c r="E127" s="6"/>
      <c r="F127" s="9"/>
      <c r="G127" s="25" t="e">
        <f t="shared" si="11"/>
        <v>#DIV/0!</v>
      </c>
      <c r="H127" s="7"/>
      <c r="I127" s="31" t="e">
        <f t="shared" si="12"/>
        <v>#DIV/0!</v>
      </c>
      <c r="J127" s="32" t="e">
        <f t="shared" si="13"/>
        <v>#DIV/0!</v>
      </c>
      <c r="K127" s="8" t="e">
        <f t="shared" si="14"/>
        <v>#DIV/0!</v>
      </c>
    </row>
    <row r="128" spans="2:11" ht="15">
      <c r="B128" s="10"/>
      <c r="C128" s="5">
        <f t="shared" si="15"/>
        <v>0</v>
      </c>
      <c r="D128" s="5">
        <f>_xlfn.SUMIFS($C$13:C128,$J$13:J128,J128)</f>
        <v>0</v>
      </c>
      <c r="E128" s="6"/>
      <c r="F128" s="9"/>
      <c r="G128" s="25" t="e">
        <f t="shared" si="11"/>
        <v>#DIV/0!</v>
      </c>
      <c r="H128" s="7"/>
      <c r="I128" s="31" t="e">
        <f t="shared" si="12"/>
        <v>#DIV/0!</v>
      </c>
      <c r="J128" s="32" t="e">
        <f t="shared" si="13"/>
        <v>#DIV/0!</v>
      </c>
      <c r="K128" s="8" t="e">
        <f t="shared" si="14"/>
        <v>#DIV/0!</v>
      </c>
    </row>
    <row r="129" spans="2:11" ht="15">
      <c r="B129" s="10"/>
      <c r="C129" s="5">
        <f t="shared" si="15"/>
        <v>0</v>
      </c>
      <c r="D129" s="5">
        <f>_xlfn.SUMIFS($C$13:C129,$J$13:J129,J129)</f>
        <v>0</v>
      </c>
      <c r="E129" s="6"/>
      <c r="F129" s="9"/>
      <c r="G129" s="25" t="e">
        <f t="shared" si="11"/>
        <v>#DIV/0!</v>
      </c>
      <c r="H129" s="7"/>
      <c r="I129" s="31" t="e">
        <f t="shared" si="12"/>
        <v>#DIV/0!</v>
      </c>
      <c r="J129" s="32" t="e">
        <f t="shared" si="13"/>
        <v>#DIV/0!</v>
      </c>
      <c r="K129" s="8" t="e">
        <f t="shared" si="14"/>
        <v>#DIV/0!</v>
      </c>
    </row>
    <row r="130" spans="2:11" ht="15">
      <c r="B130" s="10"/>
      <c r="C130" s="5">
        <f t="shared" si="15"/>
        <v>0</v>
      </c>
      <c r="D130" s="5">
        <f>_xlfn.SUMIFS($C$13:C130,$J$13:J130,J130)</f>
        <v>0</v>
      </c>
      <c r="E130" s="6"/>
      <c r="F130" s="9"/>
      <c r="G130" s="25" t="e">
        <f t="shared" si="11"/>
        <v>#DIV/0!</v>
      </c>
      <c r="H130" s="7"/>
      <c r="I130" s="31" t="e">
        <f t="shared" si="12"/>
        <v>#DIV/0!</v>
      </c>
      <c r="J130" s="32" t="e">
        <f t="shared" si="13"/>
        <v>#DIV/0!</v>
      </c>
      <c r="K130" s="8" t="e">
        <f t="shared" si="14"/>
        <v>#DIV/0!</v>
      </c>
    </row>
    <row r="131" spans="2:11" ht="15">
      <c r="B131" s="10"/>
      <c r="C131" s="5">
        <f t="shared" si="15"/>
        <v>0</v>
      </c>
      <c r="D131" s="5">
        <f>_xlfn.SUMIFS($C$13:C131,$J$13:J131,J131)</f>
        <v>0</v>
      </c>
      <c r="E131" s="6"/>
      <c r="F131" s="9"/>
      <c r="G131" s="25" t="e">
        <f t="shared" si="11"/>
        <v>#DIV/0!</v>
      </c>
      <c r="H131" s="7"/>
      <c r="I131" s="31" t="e">
        <f t="shared" si="12"/>
        <v>#DIV/0!</v>
      </c>
      <c r="J131" s="32" t="e">
        <f t="shared" si="13"/>
        <v>#DIV/0!</v>
      </c>
      <c r="K131" s="8" t="e">
        <f t="shared" si="14"/>
        <v>#DIV/0!</v>
      </c>
    </row>
    <row r="132" spans="2:11" ht="15">
      <c r="B132" s="10"/>
      <c r="C132" s="5">
        <f t="shared" si="15"/>
        <v>0</v>
      </c>
      <c r="D132" s="5">
        <f>_xlfn.SUMIFS($C$13:C132,$J$13:J132,J132)</f>
        <v>0</v>
      </c>
      <c r="E132" s="6"/>
      <c r="F132" s="9"/>
      <c r="G132" s="25" t="e">
        <f t="shared" si="11"/>
        <v>#DIV/0!</v>
      </c>
      <c r="H132" s="7"/>
      <c r="I132" s="31" t="e">
        <f t="shared" si="12"/>
        <v>#DIV/0!</v>
      </c>
      <c r="J132" s="32" t="e">
        <f t="shared" si="13"/>
        <v>#DIV/0!</v>
      </c>
      <c r="K132" s="8" t="e">
        <f t="shared" si="14"/>
        <v>#DIV/0!</v>
      </c>
    </row>
    <row r="133" spans="2:11" ht="15">
      <c r="B133" s="10"/>
      <c r="C133" s="5">
        <f t="shared" si="15"/>
        <v>0</v>
      </c>
      <c r="D133" s="5">
        <f>_xlfn.SUMIFS($C$13:C133,$J$13:J133,J133)</f>
        <v>0</v>
      </c>
      <c r="E133" s="6"/>
      <c r="F133" s="9"/>
      <c r="G133" s="25" t="e">
        <f t="shared" si="11"/>
        <v>#DIV/0!</v>
      </c>
      <c r="H133" s="7"/>
      <c r="I133" s="31" t="e">
        <f t="shared" si="12"/>
        <v>#DIV/0!</v>
      </c>
      <c r="J133" s="32" t="e">
        <f t="shared" si="13"/>
        <v>#DIV/0!</v>
      </c>
      <c r="K133" s="8" t="e">
        <f t="shared" si="14"/>
        <v>#DIV/0!</v>
      </c>
    </row>
    <row r="134" spans="2:11" ht="15">
      <c r="B134" s="10"/>
      <c r="C134" s="5">
        <f t="shared" si="15"/>
        <v>0</v>
      </c>
      <c r="D134" s="5">
        <f>_xlfn.SUMIFS($C$13:C134,$J$13:J134,J134)</f>
        <v>0</v>
      </c>
      <c r="E134" s="6"/>
      <c r="F134" s="9"/>
      <c r="G134" s="25" t="e">
        <f t="shared" si="11"/>
        <v>#DIV/0!</v>
      </c>
      <c r="H134" s="7"/>
      <c r="I134" s="31" t="e">
        <f t="shared" si="12"/>
        <v>#DIV/0!</v>
      </c>
      <c r="J134" s="32" t="e">
        <f t="shared" si="13"/>
        <v>#DIV/0!</v>
      </c>
      <c r="K134" s="8" t="e">
        <f t="shared" si="14"/>
        <v>#DIV/0!</v>
      </c>
    </row>
    <row r="135" spans="2:11" ht="15">
      <c r="B135" s="10"/>
      <c r="C135" s="5">
        <f t="shared" si="15"/>
        <v>0</v>
      </c>
      <c r="D135" s="5">
        <f>_xlfn.SUMIFS($C$13:C135,$J$13:J135,J135)</f>
        <v>0</v>
      </c>
      <c r="E135" s="6"/>
      <c r="F135" s="9"/>
      <c r="G135" s="25" t="e">
        <f t="shared" si="11"/>
        <v>#DIV/0!</v>
      </c>
      <c r="H135" s="7"/>
      <c r="I135" s="31" t="e">
        <f t="shared" si="12"/>
        <v>#DIV/0!</v>
      </c>
      <c r="J135" s="32" t="e">
        <f t="shared" si="13"/>
        <v>#DIV/0!</v>
      </c>
      <c r="K135" s="8" t="e">
        <f t="shared" si="14"/>
        <v>#DIV/0!</v>
      </c>
    </row>
    <row r="136" spans="2:11" ht="15">
      <c r="B136" s="10"/>
      <c r="C136" s="5">
        <f t="shared" si="15"/>
        <v>0</v>
      </c>
      <c r="D136" s="5">
        <f>_xlfn.SUMIFS($C$13:C136,$J$13:J136,J136)</f>
        <v>0</v>
      </c>
      <c r="E136" s="6"/>
      <c r="F136" s="9"/>
      <c r="G136" s="25" t="e">
        <f t="shared" si="11"/>
        <v>#DIV/0!</v>
      </c>
      <c r="H136" s="7"/>
      <c r="I136" s="31" t="e">
        <f t="shared" si="12"/>
        <v>#DIV/0!</v>
      </c>
      <c r="J136" s="32" t="e">
        <f t="shared" si="13"/>
        <v>#DIV/0!</v>
      </c>
      <c r="K136" s="8" t="e">
        <f t="shared" si="14"/>
        <v>#DIV/0!</v>
      </c>
    </row>
    <row r="137" spans="2:11" ht="15">
      <c r="B137" s="10"/>
      <c r="C137" s="5">
        <f t="shared" si="15"/>
        <v>0</v>
      </c>
      <c r="D137" s="5">
        <f>_xlfn.SUMIFS($C$13:C137,$J$13:J137,J137)</f>
        <v>0</v>
      </c>
      <c r="E137" s="6"/>
      <c r="F137" s="9"/>
      <c r="G137" s="25" t="e">
        <f t="shared" si="11"/>
        <v>#DIV/0!</v>
      </c>
      <c r="H137" s="7"/>
      <c r="I137" s="31" t="e">
        <f t="shared" si="12"/>
        <v>#DIV/0!</v>
      </c>
      <c r="J137" s="32" t="e">
        <f t="shared" si="13"/>
        <v>#DIV/0!</v>
      </c>
      <c r="K137" s="8" t="e">
        <f t="shared" si="14"/>
        <v>#DIV/0!</v>
      </c>
    </row>
    <row r="138" spans="2:11" ht="15">
      <c r="B138" s="10"/>
      <c r="C138" s="5">
        <f t="shared" si="15"/>
        <v>0</v>
      </c>
      <c r="D138" s="5">
        <f>_xlfn.SUMIFS($C$13:C138,$J$13:J138,J138)</f>
        <v>0</v>
      </c>
      <c r="E138" s="6"/>
      <c r="F138" s="9"/>
      <c r="G138" s="25" t="e">
        <f t="shared" si="11"/>
        <v>#DIV/0!</v>
      </c>
      <c r="H138" s="7"/>
      <c r="I138" s="31" t="e">
        <f t="shared" si="12"/>
        <v>#DIV/0!</v>
      </c>
      <c r="J138" s="32" t="e">
        <f t="shared" si="13"/>
        <v>#DIV/0!</v>
      </c>
      <c r="K138" s="8" t="e">
        <f t="shared" si="14"/>
        <v>#DIV/0!</v>
      </c>
    </row>
    <row r="139" spans="2:11" ht="15">
      <c r="B139" s="10"/>
      <c r="C139" s="5">
        <f t="shared" si="15"/>
        <v>0</v>
      </c>
      <c r="D139" s="5">
        <f>_xlfn.SUMIFS($C$13:C139,$J$13:J139,J139)</f>
        <v>0</v>
      </c>
      <c r="E139" s="6"/>
      <c r="F139" s="9"/>
      <c r="G139" s="25" t="e">
        <f t="shared" si="11"/>
        <v>#DIV/0!</v>
      </c>
      <c r="H139" s="7"/>
      <c r="I139" s="31" t="e">
        <f t="shared" si="12"/>
        <v>#DIV/0!</v>
      </c>
      <c r="J139" s="32" t="e">
        <f t="shared" si="13"/>
        <v>#DIV/0!</v>
      </c>
      <c r="K139" s="8" t="e">
        <f t="shared" si="14"/>
        <v>#DIV/0!</v>
      </c>
    </row>
    <row r="140" spans="2:11" ht="15">
      <c r="B140" s="10"/>
      <c r="C140" s="5">
        <f t="shared" si="15"/>
        <v>0</v>
      </c>
      <c r="D140" s="5">
        <f>_xlfn.SUMIFS($C$13:C140,$J$13:J140,J140)</f>
        <v>0</v>
      </c>
      <c r="E140" s="6"/>
      <c r="F140" s="9"/>
      <c r="G140" s="25" t="e">
        <f t="shared" si="11"/>
        <v>#DIV/0!</v>
      </c>
      <c r="H140" s="7"/>
      <c r="I140" s="31" t="e">
        <f t="shared" si="12"/>
        <v>#DIV/0!</v>
      </c>
      <c r="J140" s="32" t="e">
        <f t="shared" si="13"/>
        <v>#DIV/0!</v>
      </c>
      <c r="K140" s="8" t="e">
        <f t="shared" si="14"/>
        <v>#DIV/0!</v>
      </c>
    </row>
    <row r="141" spans="2:11" ht="15">
      <c r="B141" s="10"/>
      <c r="C141" s="5">
        <f t="shared" si="15"/>
        <v>0</v>
      </c>
      <c r="D141" s="5">
        <f>_xlfn.SUMIFS($C$13:C141,$J$13:J141,J141)</f>
        <v>0</v>
      </c>
      <c r="E141" s="6"/>
      <c r="F141" s="9"/>
      <c r="G141" s="25" t="e">
        <f t="shared" si="11"/>
        <v>#DIV/0!</v>
      </c>
      <c r="H141" s="7"/>
      <c r="I141" s="31" t="e">
        <f t="shared" si="12"/>
        <v>#DIV/0!</v>
      </c>
      <c r="J141" s="32" t="e">
        <f t="shared" si="13"/>
        <v>#DIV/0!</v>
      </c>
      <c r="K141" s="8" t="e">
        <f t="shared" si="14"/>
        <v>#DIV/0!</v>
      </c>
    </row>
    <row r="142" spans="2:11" ht="15">
      <c r="B142" s="10"/>
      <c r="C142" s="5">
        <f t="shared" si="15"/>
        <v>0</v>
      </c>
      <c r="D142" s="5">
        <f>_xlfn.SUMIFS($C$13:C142,$J$13:J142,J142)</f>
        <v>0</v>
      </c>
      <c r="E142" s="6"/>
      <c r="F142" s="9"/>
      <c r="G142" s="25" t="e">
        <f t="shared" si="11"/>
        <v>#DIV/0!</v>
      </c>
      <c r="H142" s="7"/>
      <c r="I142" s="31" t="e">
        <f t="shared" si="12"/>
        <v>#DIV/0!</v>
      </c>
      <c r="J142" s="32" t="e">
        <f t="shared" si="13"/>
        <v>#DIV/0!</v>
      </c>
      <c r="K142" s="8" t="e">
        <f t="shared" si="14"/>
        <v>#DIV/0!</v>
      </c>
    </row>
    <row r="143" spans="2:11" ht="15">
      <c r="B143" s="10"/>
      <c r="C143" s="5">
        <f t="shared" si="15"/>
        <v>0</v>
      </c>
      <c r="D143" s="5">
        <f>_xlfn.SUMIFS($C$13:C143,$J$13:J143,J143)</f>
        <v>0</v>
      </c>
      <c r="E143" s="6"/>
      <c r="F143" s="9"/>
      <c r="G143" s="25" t="e">
        <f aca="true" t="shared" si="16" ref="G143:G170">E143/((K143-$C$4)*24)</f>
        <v>#DIV/0!</v>
      </c>
      <c r="H143" s="7"/>
      <c r="I143" s="31" t="e">
        <f aca="true" t="shared" si="17" ref="I143:I170">K143-H143</f>
        <v>#DIV/0!</v>
      </c>
      <c r="J143" s="32" t="e">
        <f aca="true" t="shared" si="18" ref="J143:J170">CONCATENATE(DAY(I143),"/",MONTH(I143),"/",YEAR(I143))</f>
        <v>#DIV/0!</v>
      </c>
      <c r="K143" s="8" t="e">
        <f aca="true" t="shared" si="19" ref="K143:K170">K142+H143+(C143/(F143*24))</f>
        <v>#DIV/0!</v>
      </c>
    </row>
    <row r="144" spans="2:11" ht="15">
      <c r="B144" s="10"/>
      <c r="C144" s="5">
        <f aca="true" t="shared" si="20" ref="C144:C170">E144-E143</f>
        <v>0</v>
      </c>
      <c r="D144" s="5">
        <f>_xlfn.SUMIFS($C$13:C144,$J$13:J144,J144)</f>
        <v>0</v>
      </c>
      <c r="E144" s="6"/>
      <c r="F144" s="9"/>
      <c r="G144" s="25" t="e">
        <f t="shared" si="16"/>
        <v>#DIV/0!</v>
      </c>
      <c r="H144" s="7"/>
      <c r="I144" s="31" t="e">
        <f t="shared" si="17"/>
        <v>#DIV/0!</v>
      </c>
      <c r="J144" s="32" t="e">
        <f t="shared" si="18"/>
        <v>#DIV/0!</v>
      </c>
      <c r="K144" s="8" t="e">
        <f t="shared" si="19"/>
        <v>#DIV/0!</v>
      </c>
    </row>
    <row r="145" spans="2:11" ht="15">
      <c r="B145" s="10"/>
      <c r="C145" s="5">
        <f t="shared" si="20"/>
        <v>0</v>
      </c>
      <c r="D145" s="5">
        <f>_xlfn.SUMIFS($C$13:C145,$J$13:J145,J145)</f>
        <v>0</v>
      </c>
      <c r="E145" s="6"/>
      <c r="F145" s="9"/>
      <c r="G145" s="25" t="e">
        <f t="shared" si="16"/>
        <v>#DIV/0!</v>
      </c>
      <c r="H145" s="7"/>
      <c r="I145" s="31" t="e">
        <f t="shared" si="17"/>
        <v>#DIV/0!</v>
      </c>
      <c r="J145" s="32" t="e">
        <f t="shared" si="18"/>
        <v>#DIV/0!</v>
      </c>
      <c r="K145" s="8" t="e">
        <f t="shared" si="19"/>
        <v>#DIV/0!</v>
      </c>
    </row>
    <row r="146" spans="2:11" ht="15">
      <c r="B146" s="10"/>
      <c r="C146" s="5">
        <f t="shared" si="20"/>
        <v>0</v>
      </c>
      <c r="D146" s="5">
        <f>_xlfn.SUMIFS($C$13:C146,$J$13:J146,J146)</f>
        <v>0</v>
      </c>
      <c r="E146" s="6"/>
      <c r="F146" s="9"/>
      <c r="G146" s="25" t="e">
        <f t="shared" si="16"/>
        <v>#DIV/0!</v>
      </c>
      <c r="H146" s="7"/>
      <c r="I146" s="31" t="e">
        <f t="shared" si="17"/>
        <v>#DIV/0!</v>
      </c>
      <c r="J146" s="32" t="e">
        <f t="shared" si="18"/>
        <v>#DIV/0!</v>
      </c>
      <c r="K146" s="8" t="e">
        <f t="shared" si="19"/>
        <v>#DIV/0!</v>
      </c>
    </row>
    <row r="147" spans="2:11" ht="15">
      <c r="B147" s="10"/>
      <c r="C147" s="5">
        <f t="shared" si="20"/>
        <v>0</v>
      </c>
      <c r="D147" s="5">
        <f>_xlfn.SUMIFS($C$13:C147,$J$13:J147,J147)</f>
        <v>0</v>
      </c>
      <c r="E147" s="6"/>
      <c r="F147" s="9"/>
      <c r="G147" s="25" t="e">
        <f t="shared" si="16"/>
        <v>#DIV/0!</v>
      </c>
      <c r="H147" s="7"/>
      <c r="I147" s="31" t="e">
        <f t="shared" si="17"/>
        <v>#DIV/0!</v>
      </c>
      <c r="J147" s="32" t="e">
        <f t="shared" si="18"/>
        <v>#DIV/0!</v>
      </c>
      <c r="K147" s="8" t="e">
        <f t="shared" si="19"/>
        <v>#DIV/0!</v>
      </c>
    </row>
    <row r="148" spans="2:11" ht="15">
      <c r="B148" s="10"/>
      <c r="C148" s="5">
        <f t="shared" si="20"/>
        <v>0</v>
      </c>
      <c r="D148" s="5">
        <f>_xlfn.SUMIFS($C$13:C148,$J$13:J148,J148)</f>
        <v>0</v>
      </c>
      <c r="E148" s="6"/>
      <c r="F148" s="9"/>
      <c r="G148" s="25" t="e">
        <f t="shared" si="16"/>
        <v>#DIV/0!</v>
      </c>
      <c r="H148" s="7"/>
      <c r="I148" s="31" t="e">
        <f t="shared" si="17"/>
        <v>#DIV/0!</v>
      </c>
      <c r="J148" s="32" t="e">
        <f t="shared" si="18"/>
        <v>#DIV/0!</v>
      </c>
      <c r="K148" s="8" t="e">
        <f t="shared" si="19"/>
        <v>#DIV/0!</v>
      </c>
    </row>
    <row r="149" spans="2:11" ht="15">
      <c r="B149" s="10"/>
      <c r="C149" s="5">
        <f t="shared" si="20"/>
        <v>0</v>
      </c>
      <c r="D149" s="5">
        <f>_xlfn.SUMIFS($C$13:C149,$J$13:J149,J149)</f>
        <v>0</v>
      </c>
      <c r="E149" s="6"/>
      <c r="F149" s="9"/>
      <c r="G149" s="25" t="e">
        <f t="shared" si="16"/>
        <v>#DIV/0!</v>
      </c>
      <c r="H149" s="7"/>
      <c r="I149" s="31" t="e">
        <f t="shared" si="17"/>
        <v>#DIV/0!</v>
      </c>
      <c r="J149" s="32" t="e">
        <f t="shared" si="18"/>
        <v>#DIV/0!</v>
      </c>
      <c r="K149" s="8" t="e">
        <f t="shared" si="19"/>
        <v>#DIV/0!</v>
      </c>
    </row>
    <row r="150" spans="2:11" ht="15">
      <c r="B150" s="10"/>
      <c r="C150" s="5">
        <f t="shared" si="20"/>
        <v>0</v>
      </c>
      <c r="D150" s="5">
        <f>_xlfn.SUMIFS($C$13:C150,$J$13:J150,J150)</f>
        <v>0</v>
      </c>
      <c r="E150" s="6"/>
      <c r="F150" s="9"/>
      <c r="G150" s="25" t="e">
        <f t="shared" si="16"/>
        <v>#DIV/0!</v>
      </c>
      <c r="H150" s="7"/>
      <c r="I150" s="31" t="e">
        <f t="shared" si="17"/>
        <v>#DIV/0!</v>
      </c>
      <c r="J150" s="32" t="e">
        <f t="shared" si="18"/>
        <v>#DIV/0!</v>
      </c>
      <c r="K150" s="8" t="e">
        <f t="shared" si="19"/>
        <v>#DIV/0!</v>
      </c>
    </row>
    <row r="151" spans="2:11" ht="15">
      <c r="B151" s="10"/>
      <c r="C151" s="5">
        <f t="shared" si="20"/>
        <v>0</v>
      </c>
      <c r="D151" s="5">
        <f>_xlfn.SUMIFS($C$13:C151,$J$13:J151,J151)</f>
        <v>0</v>
      </c>
      <c r="E151" s="6"/>
      <c r="F151" s="9"/>
      <c r="G151" s="25" t="e">
        <f t="shared" si="16"/>
        <v>#DIV/0!</v>
      </c>
      <c r="H151" s="7"/>
      <c r="I151" s="31" t="e">
        <f t="shared" si="17"/>
        <v>#DIV/0!</v>
      </c>
      <c r="J151" s="32" t="e">
        <f t="shared" si="18"/>
        <v>#DIV/0!</v>
      </c>
      <c r="K151" s="8" t="e">
        <f t="shared" si="19"/>
        <v>#DIV/0!</v>
      </c>
    </row>
    <row r="152" spans="2:11" ht="15">
      <c r="B152" s="10"/>
      <c r="C152" s="5">
        <f t="shared" si="20"/>
        <v>0</v>
      </c>
      <c r="D152" s="5">
        <f>_xlfn.SUMIFS($C$13:C152,$J$13:J152,J152)</f>
        <v>0</v>
      </c>
      <c r="E152" s="6"/>
      <c r="F152" s="9"/>
      <c r="G152" s="25" t="e">
        <f t="shared" si="16"/>
        <v>#DIV/0!</v>
      </c>
      <c r="H152" s="7"/>
      <c r="I152" s="31" t="e">
        <f t="shared" si="17"/>
        <v>#DIV/0!</v>
      </c>
      <c r="J152" s="32" t="e">
        <f t="shared" si="18"/>
        <v>#DIV/0!</v>
      </c>
      <c r="K152" s="8" t="e">
        <f t="shared" si="19"/>
        <v>#DIV/0!</v>
      </c>
    </row>
    <row r="153" spans="2:11" ht="15">
      <c r="B153" s="10"/>
      <c r="C153" s="5">
        <f t="shared" si="20"/>
        <v>0</v>
      </c>
      <c r="D153" s="5">
        <f>_xlfn.SUMIFS($C$13:C153,$J$13:J153,J153)</f>
        <v>0</v>
      </c>
      <c r="E153" s="6"/>
      <c r="F153" s="9"/>
      <c r="G153" s="25" t="e">
        <f t="shared" si="16"/>
        <v>#DIV/0!</v>
      </c>
      <c r="H153" s="7"/>
      <c r="I153" s="31" t="e">
        <f t="shared" si="17"/>
        <v>#DIV/0!</v>
      </c>
      <c r="J153" s="32" t="e">
        <f t="shared" si="18"/>
        <v>#DIV/0!</v>
      </c>
      <c r="K153" s="8" t="e">
        <f t="shared" si="19"/>
        <v>#DIV/0!</v>
      </c>
    </row>
    <row r="154" spans="2:11" ht="15">
      <c r="B154" s="10"/>
      <c r="C154" s="5">
        <f t="shared" si="20"/>
        <v>0</v>
      </c>
      <c r="D154" s="5">
        <f>_xlfn.SUMIFS($C$13:C154,$J$13:J154,J154)</f>
        <v>0</v>
      </c>
      <c r="E154" s="6"/>
      <c r="F154" s="9"/>
      <c r="G154" s="25" t="e">
        <f t="shared" si="16"/>
        <v>#DIV/0!</v>
      </c>
      <c r="H154" s="7"/>
      <c r="I154" s="31" t="e">
        <f t="shared" si="17"/>
        <v>#DIV/0!</v>
      </c>
      <c r="J154" s="32" t="e">
        <f t="shared" si="18"/>
        <v>#DIV/0!</v>
      </c>
      <c r="K154" s="8" t="e">
        <f t="shared" si="19"/>
        <v>#DIV/0!</v>
      </c>
    </row>
    <row r="155" spans="2:11" ht="15">
      <c r="B155" s="10"/>
      <c r="C155" s="5">
        <f t="shared" si="20"/>
        <v>0</v>
      </c>
      <c r="D155" s="5">
        <f>_xlfn.SUMIFS($C$13:C155,$J$13:J155,J155)</f>
        <v>0</v>
      </c>
      <c r="E155" s="6"/>
      <c r="F155" s="9"/>
      <c r="G155" s="25" t="e">
        <f t="shared" si="16"/>
        <v>#DIV/0!</v>
      </c>
      <c r="H155" s="7"/>
      <c r="I155" s="31" t="e">
        <f t="shared" si="17"/>
        <v>#DIV/0!</v>
      </c>
      <c r="J155" s="32" t="e">
        <f t="shared" si="18"/>
        <v>#DIV/0!</v>
      </c>
      <c r="K155" s="8" t="e">
        <f t="shared" si="19"/>
        <v>#DIV/0!</v>
      </c>
    </row>
    <row r="156" spans="2:11" ht="15">
      <c r="B156" s="10"/>
      <c r="C156" s="5">
        <f t="shared" si="20"/>
        <v>0</v>
      </c>
      <c r="D156" s="5">
        <f>_xlfn.SUMIFS($C$13:C156,$J$13:J156,J156)</f>
        <v>0</v>
      </c>
      <c r="E156" s="6"/>
      <c r="F156" s="9"/>
      <c r="G156" s="25" t="e">
        <f t="shared" si="16"/>
        <v>#DIV/0!</v>
      </c>
      <c r="H156" s="7"/>
      <c r="I156" s="31" t="e">
        <f t="shared" si="17"/>
        <v>#DIV/0!</v>
      </c>
      <c r="J156" s="32" t="e">
        <f t="shared" si="18"/>
        <v>#DIV/0!</v>
      </c>
      <c r="K156" s="8" t="e">
        <f t="shared" si="19"/>
        <v>#DIV/0!</v>
      </c>
    </row>
    <row r="157" spans="2:11" ht="15">
      <c r="B157" s="10"/>
      <c r="C157" s="5">
        <f t="shared" si="20"/>
        <v>0</v>
      </c>
      <c r="D157" s="5">
        <f>_xlfn.SUMIFS($C$13:C157,$J$13:J157,J157)</f>
        <v>0</v>
      </c>
      <c r="E157" s="6"/>
      <c r="F157" s="9"/>
      <c r="G157" s="25" t="e">
        <f t="shared" si="16"/>
        <v>#DIV/0!</v>
      </c>
      <c r="H157" s="7"/>
      <c r="I157" s="31" t="e">
        <f t="shared" si="17"/>
        <v>#DIV/0!</v>
      </c>
      <c r="J157" s="32" t="e">
        <f t="shared" si="18"/>
        <v>#DIV/0!</v>
      </c>
      <c r="K157" s="8" t="e">
        <f t="shared" si="19"/>
        <v>#DIV/0!</v>
      </c>
    </row>
    <row r="158" spans="2:11" ht="15">
      <c r="B158" s="10"/>
      <c r="C158" s="5">
        <f t="shared" si="20"/>
        <v>0</v>
      </c>
      <c r="D158" s="5">
        <f>_xlfn.SUMIFS($C$13:C158,$J$13:J158,J158)</f>
        <v>0</v>
      </c>
      <c r="E158" s="6"/>
      <c r="F158" s="9"/>
      <c r="G158" s="25" t="e">
        <f t="shared" si="16"/>
        <v>#DIV/0!</v>
      </c>
      <c r="H158" s="7"/>
      <c r="I158" s="31" t="e">
        <f t="shared" si="17"/>
        <v>#DIV/0!</v>
      </c>
      <c r="J158" s="32" t="e">
        <f t="shared" si="18"/>
        <v>#DIV/0!</v>
      </c>
      <c r="K158" s="8" t="e">
        <f t="shared" si="19"/>
        <v>#DIV/0!</v>
      </c>
    </row>
    <row r="159" spans="2:11" ht="15">
      <c r="B159" s="10"/>
      <c r="C159" s="5">
        <f t="shared" si="20"/>
        <v>0</v>
      </c>
      <c r="D159" s="5">
        <f>_xlfn.SUMIFS($C$13:C159,$J$13:J159,J159)</f>
        <v>0</v>
      </c>
      <c r="E159" s="6"/>
      <c r="F159" s="9"/>
      <c r="G159" s="25" t="e">
        <f t="shared" si="16"/>
        <v>#DIV/0!</v>
      </c>
      <c r="H159" s="7"/>
      <c r="I159" s="31" t="e">
        <f t="shared" si="17"/>
        <v>#DIV/0!</v>
      </c>
      <c r="J159" s="32" t="e">
        <f t="shared" si="18"/>
        <v>#DIV/0!</v>
      </c>
      <c r="K159" s="8" t="e">
        <f t="shared" si="19"/>
        <v>#DIV/0!</v>
      </c>
    </row>
    <row r="160" spans="2:11" ht="15">
      <c r="B160" s="10"/>
      <c r="C160" s="5">
        <f t="shared" si="20"/>
        <v>0</v>
      </c>
      <c r="D160" s="5">
        <f>_xlfn.SUMIFS($C$13:C160,$J$13:J160,J160)</f>
        <v>0</v>
      </c>
      <c r="E160" s="6"/>
      <c r="F160" s="9"/>
      <c r="G160" s="25" t="e">
        <f t="shared" si="16"/>
        <v>#DIV/0!</v>
      </c>
      <c r="H160" s="7"/>
      <c r="I160" s="31" t="e">
        <f t="shared" si="17"/>
        <v>#DIV/0!</v>
      </c>
      <c r="J160" s="32" t="e">
        <f t="shared" si="18"/>
        <v>#DIV/0!</v>
      </c>
      <c r="K160" s="8" t="e">
        <f t="shared" si="19"/>
        <v>#DIV/0!</v>
      </c>
    </row>
    <row r="161" spans="2:11" ht="15">
      <c r="B161" s="10"/>
      <c r="C161" s="5">
        <f t="shared" si="20"/>
        <v>0</v>
      </c>
      <c r="D161" s="5">
        <f>_xlfn.SUMIFS($C$13:C161,$J$13:J161,J161)</f>
        <v>0</v>
      </c>
      <c r="E161" s="6"/>
      <c r="F161" s="9"/>
      <c r="G161" s="25" t="e">
        <f t="shared" si="16"/>
        <v>#DIV/0!</v>
      </c>
      <c r="H161" s="7"/>
      <c r="I161" s="31" t="e">
        <f t="shared" si="17"/>
        <v>#DIV/0!</v>
      </c>
      <c r="J161" s="32" t="e">
        <f t="shared" si="18"/>
        <v>#DIV/0!</v>
      </c>
      <c r="K161" s="8" t="e">
        <f t="shared" si="19"/>
        <v>#DIV/0!</v>
      </c>
    </row>
    <row r="162" spans="2:11" ht="15">
      <c r="B162" s="10"/>
      <c r="C162" s="5">
        <f t="shared" si="20"/>
        <v>0</v>
      </c>
      <c r="D162" s="5">
        <f>_xlfn.SUMIFS($C$13:C162,$J$13:J162,J162)</f>
        <v>0</v>
      </c>
      <c r="E162" s="6"/>
      <c r="F162" s="9"/>
      <c r="G162" s="25" t="e">
        <f t="shared" si="16"/>
        <v>#DIV/0!</v>
      </c>
      <c r="H162" s="7"/>
      <c r="I162" s="31" t="e">
        <f t="shared" si="17"/>
        <v>#DIV/0!</v>
      </c>
      <c r="J162" s="32" t="e">
        <f t="shared" si="18"/>
        <v>#DIV/0!</v>
      </c>
      <c r="K162" s="8" t="e">
        <f t="shared" si="19"/>
        <v>#DIV/0!</v>
      </c>
    </row>
    <row r="163" spans="2:11" ht="15">
      <c r="B163" s="10"/>
      <c r="C163" s="5">
        <f t="shared" si="20"/>
        <v>0</v>
      </c>
      <c r="D163" s="5">
        <f>_xlfn.SUMIFS($C$13:C163,$J$13:J163,J163)</f>
        <v>0</v>
      </c>
      <c r="E163" s="6"/>
      <c r="F163" s="9"/>
      <c r="G163" s="25" t="e">
        <f t="shared" si="16"/>
        <v>#DIV/0!</v>
      </c>
      <c r="H163" s="7"/>
      <c r="I163" s="31" t="e">
        <f t="shared" si="17"/>
        <v>#DIV/0!</v>
      </c>
      <c r="J163" s="32" t="e">
        <f t="shared" si="18"/>
        <v>#DIV/0!</v>
      </c>
      <c r="K163" s="8" t="e">
        <f t="shared" si="19"/>
        <v>#DIV/0!</v>
      </c>
    </row>
    <row r="164" spans="2:11" ht="15">
      <c r="B164" s="10"/>
      <c r="C164" s="5">
        <f t="shared" si="20"/>
        <v>0</v>
      </c>
      <c r="D164" s="5">
        <f>_xlfn.SUMIFS($C$13:C164,$J$13:J164,J164)</f>
        <v>0</v>
      </c>
      <c r="E164" s="6"/>
      <c r="F164" s="9"/>
      <c r="G164" s="25" t="e">
        <f t="shared" si="16"/>
        <v>#DIV/0!</v>
      </c>
      <c r="H164" s="7"/>
      <c r="I164" s="31" t="e">
        <f t="shared" si="17"/>
        <v>#DIV/0!</v>
      </c>
      <c r="J164" s="32" t="e">
        <f t="shared" si="18"/>
        <v>#DIV/0!</v>
      </c>
      <c r="K164" s="8" t="e">
        <f t="shared" si="19"/>
        <v>#DIV/0!</v>
      </c>
    </row>
    <row r="165" spans="2:11" ht="15">
      <c r="B165" s="10"/>
      <c r="C165" s="5">
        <f t="shared" si="20"/>
        <v>0</v>
      </c>
      <c r="D165" s="5">
        <f>_xlfn.SUMIFS($C$13:C165,$J$13:J165,J165)</f>
        <v>0</v>
      </c>
      <c r="E165" s="6"/>
      <c r="F165" s="9"/>
      <c r="G165" s="25" t="e">
        <f t="shared" si="16"/>
        <v>#DIV/0!</v>
      </c>
      <c r="H165" s="7"/>
      <c r="I165" s="31" t="e">
        <f t="shared" si="17"/>
        <v>#DIV/0!</v>
      </c>
      <c r="J165" s="32" t="e">
        <f t="shared" si="18"/>
        <v>#DIV/0!</v>
      </c>
      <c r="K165" s="8" t="e">
        <f t="shared" si="19"/>
        <v>#DIV/0!</v>
      </c>
    </row>
    <row r="166" spans="2:11" ht="15">
      <c r="B166" s="10"/>
      <c r="C166" s="5">
        <f t="shared" si="20"/>
        <v>0</v>
      </c>
      <c r="D166" s="5">
        <f>_xlfn.SUMIFS($C$13:C166,$J$13:J166,J166)</f>
        <v>0</v>
      </c>
      <c r="E166" s="6"/>
      <c r="F166" s="9"/>
      <c r="G166" s="25" t="e">
        <f t="shared" si="16"/>
        <v>#DIV/0!</v>
      </c>
      <c r="H166" s="7"/>
      <c r="I166" s="31" t="e">
        <f t="shared" si="17"/>
        <v>#DIV/0!</v>
      </c>
      <c r="J166" s="32" t="e">
        <f t="shared" si="18"/>
        <v>#DIV/0!</v>
      </c>
      <c r="K166" s="8" t="e">
        <f t="shared" si="19"/>
        <v>#DIV/0!</v>
      </c>
    </row>
    <row r="167" spans="2:11" ht="15">
      <c r="B167" s="10"/>
      <c r="C167" s="5">
        <f t="shared" si="20"/>
        <v>0</v>
      </c>
      <c r="D167" s="5">
        <f>_xlfn.SUMIFS($C$13:C167,$J$13:J167,J167)</f>
        <v>0</v>
      </c>
      <c r="E167" s="6"/>
      <c r="F167" s="9"/>
      <c r="G167" s="25" t="e">
        <f t="shared" si="16"/>
        <v>#DIV/0!</v>
      </c>
      <c r="H167" s="7"/>
      <c r="I167" s="31" t="e">
        <f t="shared" si="17"/>
        <v>#DIV/0!</v>
      </c>
      <c r="J167" s="32" t="e">
        <f t="shared" si="18"/>
        <v>#DIV/0!</v>
      </c>
      <c r="K167" s="8" t="e">
        <f t="shared" si="19"/>
        <v>#DIV/0!</v>
      </c>
    </row>
    <row r="168" spans="2:11" ht="15">
      <c r="B168" s="10"/>
      <c r="C168" s="5">
        <f t="shared" si="20"/>
        <v>0</v>
      </c>
      <c r="D168" s="5">
        <f>_xlfn.SUMIFS($C$13:C168,$J$13:J168,J168)</f>
        <v>0</v>
      </c>
      <c r="E168" s="6"/>
      <c r="F168" s="9"/>
      <c r="G168" s="25" t="e">
        <f t="shared" si="16"/>
        <v>#DIV/0!</v>
      </c>
      <c r="H168" s="7"/>
      <c r="I168" s="31" t="e">
        <f t="shared" si="17"/>
        <v>#DIV/0!</v>
      </c>
      <c r="J168" s="32" t="e">
        <f t="shared" si="18"/>
        <v>#DIV/0!</v>
      </c>
      <c r="K168" s="8" t="e">
        <f t="shared" si="19"/>
        <v>#DIV/0!</v>
      </c>
    </row>
    <row r="169" spans="2:11" ht="15">
      <c r="B169" s="10"/>
      <c r="C169" s="5">
        <f t="shared" si="20"/>
        <v>0</v>
      </c>
      <c r="D169" s="5">
        <f>_xlfn.SUMIFS($C$13:C169,$J$13:J169,J169)</f>
        <v>0</v>
      </c>
      <c r="E169" s="6"/>
      <c r="F169" s="9"/>
      <c r="G169" s="25" t="e">
        <f t="shared" si="16"/>
        <v>#DIV/0!</v>
      </c>
      <c r="H169" s="7"/>
      <c r="I169" s="31" t="e">
        <f t="shared" si="17"/>
        <v>#DIV/0!</v>
      </c>
      <c r="J169" s="32" t="e">
        <f t="shared" si="18"/>
        <v>#DIV/0!</v>
      </c>
      <c r="K169" s="8" t="e">
        <f t="shared" si="19"/>
        <v>#DIV/0!</v>
      </c>
    </row>
    <row r="170" spans="2:11" ht="15">
      <c r="B170" s="10"/>
      <c r="C170" s="5">
        <f t="shared" si="20"/>
        <v>0</v>
      </c>
      <c r="D170" s="5">
        <f>_xlfn.SUMIFS($C$13:C170,$J$13:J170,J170)</f>
        <v>0</v>
      </c>
      <c r="E170" s="6"/>
      <c r="F170" s="9"/>
      <c r="G170" s="25" t="e">
        <f t="shared" si="16"/>
        <v>#DIV/0!</v>
      </c>
      <c r="H170" s="7"/>
      <c r="I170" s="31" t="e">
        <f t="shared" si="17"/>
        <v>#DIV/0!</v>
      </c>
      <c r="J170" s="32" t="e">
        <f t="shared" si="18"/>
        <v>#DIV/0!</v>
      </c>
      <c r="K170" s="8" t="e">
        <f t="shared" si="19"/>
        <v>#DIV/0!</v>
      </c>
    </row>
  </sheetData>
  <sheetProtection/>
  <mergeCells count="30">
    <mergeCell ref="R7:T7"/>
    <mergeCell ref="C8:D8"/>
    <mergeCell ref="H8:K8"/>
    <mergeCell ref="B2:K2"/>
    <mergeCell ref="B3:K3"/>
    <mergeCell ref="C4:D4"/>
    <mergeCell ref="E4:F6"/>
    <mergeCell ref="H4:K4"/>
    <mergeCell ref="C5:D5"/>
    <mergeCell ref="H5:K5"/>
    <mergeCell ref="F11:G11"/>
    <mergeCell ref="H11:H12"/>
    <mergeCell ref="I11:I12"/>
    <mergeCell ref="R5:T5"/>
    <mergeCell ref="C6:D6"/>
    <mergeCell ref="H6:K6"/>
    <mergeCell ref="R6:T6"/>
    <mergeCell ref="C7:D7"/>
    <mergeCell ref="E7:F9"/>
    <mergeCell ref="H7:K7"/>
    <mergeCell ref="J11:J12"/>
    <mergeCell ref="K11:K12"/>
    <mergeCell ref="R11:S11"/>
    <mergeCell ref="R8:T8"/>
    <mergeCell ref="C9:D9"/>
    <mergeCell ref="H9:K9"/>
    <mergeCell ref="R9:T9"/>
    <mergeCell ref="B10:K10"/>
    <mergeCell ref="B11:B12"/>
    <mergeCell ref="C11:E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22"/>
  <sheetViews>
    <sheetView zoomScalePageLayoutView="0" workbookViewId="0" topLeftCell="A22">
      <selection activeCell="G31" sqref="G31"/>
    </sheetView>
  </sheetViews>
  <sheetFormatPr defaultColWidth="11.421875" defaultRowHeight="15"/>
  <cols>
    <col min="1" max="1" width="4.140625" style="20" bestFit="1" customWidth="1"/>
    <col min="2" max="2" width="39.140625" style="1" customWidth="1"/>
    <col min="3" max="3" width="8.7109375" style="1" bestFit="1" customWidth="1"/>
    <col min="4" max="4" width="11.00390625" style="1" bestFit="1" customWidth="1"/>
    <col min="5" max="6" width="10.8515625" style="1" bestFit="1" customWidth="1"/>
    <col min="7" max="7" width="11.7109375" style="1" bestFit="1" customWidth="1"/>
    <col min="8" max="8" width="11.8515625" style="1" customWidth="1"/>
    <col min="9" max="9" width="18.00390625" style="1" customWidth="1"/>
    <col min="10" max="10" width="14.140625" style="1" customWidth="1"/>
    <col min="11" max="11" width="20.00390625" style="2" customWidth="1"/>
    <col min="12" max="12" width="7.57421875" style="1" bestFit="1" customWidth="1"/>
    <col min="13" max="13" width="6.140625" style="1" bestFit="1" customWidth="1"/>
    <col min="14" max="14" width="10.8515625" style="1" hidden="1" customWidth="1"/>
    <col min="15" max="15" width="10.421875" style="1" hidden="1" customWidth="1"/>
    <col min="16" max="16" width="11.421875" style="1" customWidth="1"/>
    <col min="17" max="17" width="6.421875" style="1" customWidth="1"/>
    <col min="18" max="18" width="11.421875" style="1" customWidth="1"/>
    <col min="19" max="19" width="4.140625" style="1" bestFit="1" customWidth="1"/>
    <col min="20" max="20" width="33.7109375" style="1" bestFit="1" customWidth="1"/>
    <col min="21" max="21" width="11.8515625" style="1" bestFit="1" customWidth="1"/>
    <col min="22" max="22" width="13.28125" style="1" bestFit="1" customWidth="1"/>
    <col min="23" max="16384" width="11.421875" style="1" customWidth="1"/>
  </cols>
  <sheetData>
    <row r="1" ht="15.75" thickBot="1"/>
    <row r="2" spans="2:11" ht="39.75" customHeight="1">
      <c r="B2" s="145" t="s">
        <v>228</v>
      </c>
      <c r="C2" s="147"/>
      <c r="D2" s="147"/>
      <c r="E2" s="147"/>
      <c r="F2" s="147"/>
      <c r="G2" s="147"/>
      <c r="H2" s="147"/>
      <c r="I2" s="147"/>
      <c r="J2" s="147"/>
      <c r="K2" s="148"/>
    </row>
    <row r="3" spans="2:11" ht="21" customHeight="1">
      <c r="B3" s="204" t="s">
        <v>229</v>
      </c>
      <c r="C3" s="155"/>
      <c r="D3" s="155"/>
      <c r="E3" s="155"/>
      <c r="F3" s="155"/>
      <c r="G3" s="155"/>
      <c r="H3" s="155"/>
      <c r="I3" s="155"/>
      <c r="J3" s="155"/>
      <c r="K3" s="156"/>
    </row>
    <row r="4" spans="2:11" ht="15" customHeight="1">
      <c r="B4" s="75" t="s">
        <v>8</v>
      </c>
      <c r="C4" s="157">
        <v>43232.208333333336</v>
      </c>
      <c r="D4" s="158"/>
      <c r="E4" s="122" t="s">
        <v>20</v>
      </c>
      <c r="F4" s="123"/>
      <c r="G4" s="47" t="s">
        <v>14</v>
      </c>
      <c r="H4" s="128" t="s">
        <v>17</v>
      </c>
      <c r="I4" s="129"/>
      <c r="J4" s="129"/>
      <c r="K4" s="130"/>
    </row>
    <row r="5" spans="2:11" ht="15">
      <c r="B5" s="75" t="s">
        <v>9</v>
      </c>
      <c r="C5" s="165">
        <v>3.7083333333333335</v>
      </c>
      <c r="D5" s="166"/>
      <c r="E5" s="124"/>
      <c r="F5" s="125"/>
      <c r="G5" s="48" t="s">
        <v>15</v>
      </c>
      <c r="H5" s="131" t="s">
        <v>18</v>
      </c>
      <c r="I5" s="96"/>
      <c r="J5" s="96"/>
      <c r="K5" s="132"/>
    </row>
    <row r="6" spans="2:11" ht="15.75" thickBot="1">
      <c r="B6" s="75" t="s">
        <v>10</v>
      </c>
      <c r="C6" s="163">
        <f>C4+(C5)</f>
        <v>43235.91666666667</v>
      </c>
      <c r="D6" s="164"/>
      <c r="E6" s="124"/>
      <c r="F6" s="125"/>
      <c r="G6" s="48" t="s">
        <v>16</v>
      </c>
      <c r="H6" s="131" t="s">
        <v>19</v>
      </c>
      <c r="I6" s="96"/>
      <c r="J6" s="96"/>
      <c r="K6" s="132"/>
    </row>
    <row r="7" spans="2:20" ht="30">
      <c r="B7" s="75" t="s">
        <v>116</v>
      </c>
      <c r="C7" s="159" t="e">
        <f>C6-LARGE(K15:K122,1)</f>
        <v>#VALUE!</v>
      </c>
      <c r="D7" s="160"/>
      <c r="E7" s="126"/>
      <c r="F7" s="127"/>
      <c r="G7" s="49" t="s">
        <v>92</v>
      </c>
      <c r="H7" s="96" t="s">
        <v>91</v>
      </c>
      <c r="I7" s="135"/>
      <c r="J7" s="135"/>
      <c r="K7" s="136"/>
      <c r="Q7" s="36"/>
      <c r="R7" s="116" t="s">
        <v>77</v>
      </c>
      <c r="S7" s="116"/>
      <c r="T7" s="117"/>
    </row>
    <row r="8" spans="2:20" ht="15">
      <c r="B8" s="75" t="s">
        <v>117</v>
      </c>
      <c r="C8" s="167">
        <f>MAX(E15:E122)</f>
        <v>598.0999999999999</v>
      </c>
      <c r="D8" s="168"/>
      <c r="E8" s="124" t="s">
        <v>21</v>
      </c>
      <c r="F8" s="125"/>
      <c r="G8" s="48" t="s">
        <v>14</v>
      </c>
      <c r="H8" s="131" t="s">
        <v>17</v>
      </c>
      <c r="I8" s="96"/>
      <c r="J8" s="96"/>
      <c r="K8" s="132"/>
      <c r="Q8" s="37"/>
      <c r="R8" s="118" t="s">
        <v>78</v>
      </c>
      <c r="S8" s="118"/>
      <c r="T8" s="119"/>
    </row>
    <row r="9" spans="2:20" ht="15" customHeight="1">
      <c r="B9" s="75" t="s">
        <v>11</v>
      </c>
      <c r="C9" s="161">
        <f>MAX(E15:E149)/(C5*24)</f>
        <v>6.720224719101123</v>
      </c>
      <c r="D9" s="162"/>
      <c r="E9" s="124"/>
      <c r="F9" s="125"/>
      <c r="G9" s="48" t="s">
        <v>15</v>
      </c>
      <c r="H9" s="131" t="s">
        <v>22</v>
      </c>
      <c r="I9" s="96"/>
      <c r="J9" s="96"/>
      <c r="K9" s="132"/>
      <c r="Q9" s="38"/>
      <c r="R9" s="118" t="s">
        <v>79</v>
      </c>
      <c r="S9" s="118"/>
      <c r="T9" s="119"/>
    </row>
    <row r="10" spans="2:20" ht="15">
      <c r="B10" s="75" t="s">
        <v>12</v>
      </c>
      <c r="C10" s="159">
        <f>SUM(H15:H149)</f>
        <v>0.010416666666666666</v>
      </c>
      <c r="D10" s="160"/>
      <c r="E10" s="124"/>
      <c r="F10" s="125"/>
      <c r="G10" s="48" t="s">
        <v>93</v>
      </c>
      <c r="H10" s="131" t="s">
        <v>94</v>
      </c>
      <c r="I10" s="96"/>
      <c r="J10" s="96"/>
      <c r="K10" s="132"/>
      <c r="Q10" s="39" t="s">
        <v>76</v>
      </c>
      <c r="R10" s="118" t="s">
        <v>80</v>
      </c>
      <c r="S10" s="118"/>
      <c r="T10" s="119"/>
    </row>
    <row r="11" spans="2:20" ht="15.75" thickBot="1">
      <c r="B11" s="76" t="s">
        <v>13</v>
      </c>
      <c r="C11" s="143" t="e">
        <f>C5-C10-C7</f>
        <v>#VALUE!</v>
      </c>
      <c r="D11" s="144"/>
      <c r="E11" s="133"/>
      <c r="F11" s="134"/>
      <c r="G11" s="50" t="s">
        <v>16</v>
      </c>
      <c r="H11" s="149" t="s">
        <v>23</v>
      </c>
      <c r="I11" s="150"/>
      <c r="J11" s="150"/>
      <c r="K11" s="151"/>
      <c r="Q11" s="40" t="s">
        <v>76</v>
      </c>
      <c r="R11" s="120" t="s">
        <v>81</v>
      </c>
      <c r="S11" s="120"/>
      <c r="T11" s="121"/>
    </row>
    <row r="12" spans="2:11" ht="15.75" thickBot="1">
      <c r="B12" s="152"/>
      <c r="C12" s="152"/>
      <c r="D12" s="152"/>
      <c r="E12" s="152"/>
      <c r="F12" s="152"/>
      <c r="G12" s="152"/>
      <c r="H12" s="152"/>
      <c r="I12" s="152"/>
      <c r="J12" s="152"/>
      <c r="K12" s="152"/>
    </row>
    <row r="13" spans="2:22" ht="15">
      <c r="B13" s="101" t="s">
        <v>3</v>
      </c>
      <c r="C13" s="142" t="s">
        <v>0</v>
      </c>
      <c r="D13" s="142"/>
      <c r="E13" s="142"/>
      <c r="F13" s="142" t="s">
        <v>5</v>
      </c>
      <c r="G13" s="142"/>
      <c r="H13" s="139" t="s">
        <v>6</v>
      </c>
      <c r="I13" s="139" t="s">
        <v>65</v>
      </c>
      <c r="J13" s="140" t="s">
        <v>64</v>
      </c>
      <c r="K13" s="139" t="s">
        <v>4</v>
      </c>
      <c r="M13" s="26"/>
      <c r="N13" s="21" t="s">
        <v>64</v>
      </c>
      <c r="O13" s="21"/>
      <c r="P13" s="11" t="s">
        <v>0</v>
      </c>
      <c r="R13" s="137"/>
      <c r="S13" s="138"/>
      <c r="T13" s="29" t="s">
        <v>61</v>
      </c>
      <c r="U13" s="29" t="s">
        <v>0</v>
      </c>
      <c r="V13" s="30" t="s">
        <v>41</v>
      </c>
    </row>
    <row r="14" spans="2:22" ht="15">
      <c r="B14" s="103"/>
      <c r="C14" s="77" t="s">
        <v>1</v>
      </c>
      <c r="D14" s="77" t="s">
        <v>74</v>
      </c>
      <c r="E14" s="77" t="s">
        <v>2</v>
      </c>
      <c r="F14" s="77" t="s">
        <v>1</v>
      </c>
      <c r="G14" s="77" t="s">
        <v>2</v>
      </c>
      <c r="H14" s="139"/>
      <c r="I14" s="139"/>
      <c r="J14" s="141"/>
      <c r="K14" s="139"/>
      <c r="M14" s="12" t="s">
        <v>24</v>
      </c>
      <c r="N14" s="33">
        <f>C4</f>
        <v>43232.208333333336</v>
      </c>
      <c r="O14" s="32" t="str">
        <f aca="true" t="shared" si="0" ref="O14:O20">CONCATENATE(DAY(N14),"/",MONTH(N14),"/",YEAR(N14))</f>
        <v>12/5/2018</v>
      </c>
      <c r="P14" s="27">
        <f aca="true" t="shared" si="1" ref="P14:P20">_xlfn.SUMIFS($C$15:$C$149,$J$15:$J$149,O14)</f>
        <v>95.5</v>
      </c>
      <c r="R14" s="12" t="s">
        <v>29</v>
      </c>
      <c r="S14" s="4" t="s">
        <v>46</v>
      </c>
      <c r="T14" s="5" t="str">
        <f aca="true" t="shared" si="2" ref="T14:T28">VLOOKUP($S14,$A$15:$E$149,2,FALSE)</f>
        <v>Brest</v>
      </c>
      <c r="U14" s="5" t="e">
        <f aca="true" t="shared" si="3" ref="U14:U60">VLOOKUP($S14,$A$15:$E$149,6,FALSE)</f>
        <v>#REF!</v>
      </c>
      <c r="V14" s="23" t="e">
        <f>U14</f>
        <v>#REF!</v>
      </c>
    </row>
    <row r="15" spans="1:22" ht="15.75">
      <c r="A15" s="20" t="s">
        <v>46</v>
      </c>
      <c r="B15" s="73" t="s">
        <v>175</v>
      </c>
      <c r="C15" s="63">
        <f aca="true" t="shared" si="4" ref="C15:C82">IF(D15="","",IF(D15&lt;D14,D15,D15-D14))</f>
        <v>0</v>
      </c>
      <c r="D15" s="64">
        <v>0</v>
      </c>
      <c r="E15" s="63">
        <v>0</v>
      </c>
      <c r="F15" s="58">
        <v>22.5</v>
      </c>
      <c r="G15" s="59" t="e">
        <f aca="true" t="shared" si="5" ref="G15:G46">IF(E15="","",E15/((K15-$C$4)*24))</f>
        <v>#DIV/0!</v>
      </c>
      <c r="H15" s="60"/>
      <c r="I15" s="67">
        <f>C4</f>
        <v>43232.208333333336</v>
      </c>
      <c r="J15" s="68" t="str">
        <f>CONCATENATE(DAY(I15),"/",MONTH(I15),"/",YEAR(I15))</f>
        <v>12/5/2018</v>
      </c>
      <c r="K15" s="61">
        <f>IF(E15="","",H15+I15)</f>
        <v>43232.208333333336</v>
      </c>
      <c r="M15" s="12" t="s">
        <v>25</v>
      </c>
      <c r="N15" s="33">
        <f aca="true" t="shared" si="6" ref="N15:N20">N14+1</f>
        <v>43233.208333333336</v>
      </c>
      <c r="O15" s="32" t="str">
        <f t="shared" si="0"/>
        <v>13/5/2018</v>
      </c>
      <c r="P15" s="27">
        <f t="shared" si="1"/>
        <v>0</v>
      </c>
      <c r="R15" s="12" t="s">
        <v>31</v>
      </c>
      <c r="S15" s="4" t="s">
        <v>47</v>
      </c>
      <c r="T15" s="5" t="str">
        <f t="shared" si="2"/>
        <v>Mûr de Bretagne (BPF 22)</v>
      </c>
      <c r="U15" s="5" t="e">
        <f t="shared" si="3"/>
        <v>#REF!</v>
      </c>
      <c r="V15" s="23" t="e">
        <f>U15-U14</f>
        <v>#REF!</v>
      </c>
    </row>
    <row r="16" spans="2:22" ht="15">
      <c r="B16" s="72" t="s">
        <v>176</v>
      </c>
      <c r="C16" s="65">
        <f t="shared" si="4"/>
        <v>9</v>
      </c>
      <c r="D16" s="66">
        <v>9</v>
      </c>
      <c r="E16" s="65">
        <f>SUM($C$15:C16)</f>
        <v>9</v>
      </c>
      <c r="F16" s="54">
        <v>22.5</v>
      </c>
      <c r="G16" s="52">
        <f t="shared" si="5"/>
        <v>22.499999995416147</v>
      </c>
      <c r="H16" s="56"/>
      <c r="I16" s="31">
        <f>IF(E16="","",K15+(C16/(F16*24)))</f>
        <v>43232.225000000006</v>
      </c>
      <c r="J16" s="32" t="str">
        <f aca="true" t="shared" si="7" ref="J16:J79">CONCATENATE(DAY(I16),"/",MONTH(I16),"/",YEAR(I16))</f>
        <v>12/5/2018</v>
      </c>
      <c r="K16" s="57">
        <f>IF(E16="","",H16+I16)</f>
        <v>43232.225000000006</v>
      </c>
      <c r="M16" s="12" t="s">
        <v>26</v>
      </c>
      <c r="N16" s="33">
        <f t="shared" si="6"/>
        <v>43234.208333333336</v>
      </c>
      <c r="O16" s="32" t="str">
        <f t="shared" si="0"/>
        <v>14/5/2018</v>
      </c>
      <c r="P16" s="27">
        <f t="shared" si="1"/>
        <v>0</v>
      </c>
      <c r="R16" s="12" t="s">
        <v>32</v>
      </c>
      <c r="S16" s="4" t="s">
        <v>48</v>
      </c>
      <c r="T16" s="5" t="str">
        <f t="shared" si="2"/>
        <v>La Chapelle des Marais</v>
      </c>
      <c r="U16" s="5" t="e">
        <f t="shared" si="3"/>
        <v>#REF!</v>
      </c>
      <c r="V16" s="23" t="e">
        <f aca="true" t="shared" si="8" ref="V16:V28">U16-U15</f>
        <v>#REF!</v>
      </c>
    </row>
    <row r="17" spans="2:22" ht="15">
      <c r="B17" s="72" t="s">
        <v>177</v>
      </c>
      <c r="C17" s="65">
        <f t="shared" si="4"/>
        <v>7.800000000000001</v>
      </c>
      <c r="D17" s="66">
        <v>16.8</v>
      </c>
      <c r="E17" s="65">
        <f>SUM($C$15:C17)</f>
        <v>16.8</v>
      </c>
      <c r="F17" s="54">
        <v>22.5</v>
      </c>
      <c r="G17" s="52">
        <f t="shared" si="5"/>
        <v>22.499999997170175</v>
      </c>
      <c r="H17" s="56"/>
      <c r="I17" s="31">
        <f aca="true" t="shared" si="9" ref="I17:I80">IF(E17="","",K16+(C17/(F17*24)))</f>
        <v>43232.23944444445</v>
      </c>
      <c r="J17" s="32" t="str">
        <f t="shared" si="7"/>
        <v>12/5/2018</v>
      </c>
      <c r="K17" s="57">
        <f aca="true" t="shared" si="10" ref="K17:K80">IF(E17="","",H17+I17)</f>
        <v>43232.23944444445</v>
      </c>
      <c r="L17" s="45"/>
      <c r="M17" s="12" t="s">
        <v>27</v>
      </c>
      <c r="N17" s="33">
        <f t="shared" si="6"/>
        <v>43235.208333333336</v>
      </c>
      <c r="O17" s="32" t="str">
        <f t="shared" si="0"/>
        <v>15/5/2018</v>
      </c>
      <c r="P17" s="27">
        <f t="shared" si="1"/>
        <v>0</v>
      </c>
      <c r="R17" s="12" t="s">
        <v>33</v>
      </c>
      <c r="S17" s="4" t="s">
        <v>49</v>
      </c>
      <c r="T17" s="5" t="str">
        <f t="shared" si="2"/>
        <v>Les Herbiers</v>
      </c>
      <c r="U17" s="5" t="e">
        <f t="shared" si="3"/>
        <v>#REF!</v>
      </c>
      <c r="V17" s="23" t="e">
        <f t="shared" si="8"/>
        <v>#REF!</v>
      </c>
    </row>
    <row r="18" spans="2:22" ht="15">
      <c r="B18" s="72" t="s">
        <v>178</v>
      </c>
      <c r="C18" s="65">
        <f t="shared" si="4"/>
        <v>3.6999999999999993</v>
      </c>
      <c r="D18" s="66">
        <v>20.5</v>
      </c>
      <c r="E18" s="65">
        <f>SUM($C$15:C18)</f>
        <v>20.5</v>
      </c>
      <c r="F18" s="54">
        <v>22.5</v>
      </c>
      <c r="G18" s="52">
        <f t="shared" si="5"/>
        <v>22.499999997093166</v>
      </c>
      <c r="H18" s="56"/>
      <c r="I18" s="31">
        <f t="shared" si="9"/>
        <v>43232.2462962963</v>
      </c>
      <c r="J18" s="32" t="str">
        <f t="shared" si="7"/>
        <v>12/5/2018</v>
      </c>
      <c r="K18" s="57">
        <f t="shared" si="10"/>
        <v>43232.2462962963</v>
      </c>
      <c r="M18" s="12" t="s">
        <v>28</v>
      </c>
      <c r="N18" s="33">
        <f>N17+1</f>
        <v>43236.208333333336</v>
      </c>
      <c r="O18" s="32" t="str">
        <f t="shared" si="0"/>
        <v>16/5/2018</v>
      </c>
      <c r="P18" s="27">
        <f t="shared" si="1"/>
        <v>0</v>
      </c>
      <c r="R18" s="12" t="s">
        <v>34</v>
      </c>
      <c r="S18" s="4" t="s">
        <v>50</v>
      </c>
      <c r="T18" s="5" t="e">
        <f t="shared" si="2"/>
        <v>#N/A</v>
      </c>
      <c r="U18" s="5" t="e">
        <f t="shared" si="3"/>
        <v>#N/A</v>
      </c>
      <c r="V18" s="23" t="e">
        <f>U18-U17</f>
        <v>#N/A</v>
      </c>
    </row>
    <row r="19" spans="2:22" ht="15">
      <c r="B19" s="72" t="s">
        <v>179</v>
      </c>
      <c r="C19" s="65">
        <f t="shared" si="4"/>
        <v>4</v>
      </c>
      <c r="D19" s="66">
        <v>24.5</v>
      </c>
      <c r="E19" s="65">
        <f>SUM($C$15:C19)</f>
        <v>24.5</v>
      </c>
      <c r="F19" s="54">
        <v>22.5</v>
      </c>
      <c r="G19" s="52">
        <f t="shared" si="5"/>
        <v>22.499999997621206</v>
      </c>
      <c r="H19" s="56"/>
      <c r="I19" s="31">
        <f t="shared" si="9"/>
        <v>43232.25370370371</v>
      </c>
      <c r="J19" s="32" t="str">
        <f t="shared" si="7"/>
        <v>12/5/2018</v>
      </c>
      <c r="K19" s="57">
        <f t="shared" si="10"/>
        <v>43232.25370370371</v>
      </c>
      <c r="M19" s="12" t="s">
        <v>62</v>
      </c>
      <c r="N19" s="33">
        <f t="shared" si="6"/>
        <v>43237.208333333336</v>
      </c>
      <c r="O19" s="32" t="str">
        <f t="shared" si="0"/>
        <v>17/5/2018</v>
      </c>
      <c r="P19" s="27">
        <f t="shared" si="1"/>
        <v>0</v>
      </c>
      <c r="R19" s="12" t="s">
        <v>35</v>
      </c>
      <c r="S19" s="4" t="s">
        <v>51</v>
      </c>
      <c r="T19" s="5" t="e">
        <f t="shared" si="2"/>
        <v>#N/A</v>
      </c>
      <c r="U19" s="5" t="e">
        <f t="shared" si="3"/>
        <v>#N/A</v>
      </c>
      <c r="V19" s="23" t="e">
        <f t="shared" si="8"/>
        <v>#N/A</v>
      </c>
    </row>
    <row r="20" spans="2:22" ht="15.75" thickBot="1">
      <c r="B20" s="72" t="s">
        <v>185</v>
      </c>
      <c r="C20" s="65">
        <f t="shared" si="4"/>
        <v>7.300000000000001</v>
      </c>
      <c r="D20" s="66">
        <v>31.8</v>
      </c>
      <c r="E20" s="65">
        <f>SUM($C$15:C20)</f>
        <v>31.8</v>
      </c>
      <c r="F20" s="54">
        <v>22.5</v>
      </c>
      <c r="G20" s="52">
        <f t="shared" si="5"/>
        <v>22.49999999726946</v>
      </c>
      <c r="H20" s="56"/>
      <c r="I20" s="31">
        <f t="shared" si="9"/>
        <v>43232.26722222223</v>
      </c>
      <c r="J20" s="32" t="str">
        <f t="shared" si="7"/>
        <v>12/5/2018</v>
      </c>
      <c r="K20" s="57">
        <f t="shared" si="10"/>
        <v>43232.26722222223</v>
      </c>
      <c r="M20" s="13" t="s">
        <v>63</v>
      </c>
      <c r="N20" s="34">
        <f t="shared" si="6"/>
        <v>43238.208333333336</v>
      </c>
      <c r="O20" s="35" t="str">
        <f t="shared" si="0"/>
        <v>18/5/2018</v>
      </c>
      <c r="P20" s="28">
        <f t="shared" si="1"/>
        <v>0</v>
      </c>
      <c r="R20" s="12" t="s">
        <v>36</v>
      </c>
      <c r="S20" s="4" t="s">
        <v>52</v>
      </c>
      <c r="T20" s="5" t="e">
        <f t="shared" si="2"/>
        <v>#N/A</v>
      </c>
      <c r="U20" s="5" t="e">
        <f t="shared" si="3"/>
        <v>#N/A</v>
      </c>
      <c r="V20" s="23" t="e">
        <f t="shared" si="8"/>
        <v>#N/A</v>
      </c>
    </row>
    <row r="21" spans="1:22" ht="15.75" thickBot="1">
      <c r="A21" s="46"/>
      <c r="B21" s="72" t="s">
        <v>180</v>
      </c>
      <c r="C21" s="65">
        <f t="shared" si="4"/>
        <v>5.199999999999999</v>
      </c>
      <c r="D21" s="66">
        <v>37</v>
      </c>
      <c r="E21" s="65">
        <f>SUM($C$15:C21)</f>
        <v>37</v>
      </c>
      <c r="F21" s="54">
        <v>22.5</v>
      </c>
      <c r="G21" s="52">
        <f t="shared" si="5"/>
        <v>19.530791787002688</v>
      </c>
      <c r="H21" s="56">
        <v>0.010416666666666666</v>
      </c>
      <c r="I21" s="31">
        <f t="shared" si="9"/>
        <v>43232.276851851864</v>
      </c>
      <c r="J21" s="32" t="str">
        <f t="shared" si="7"/>
        <v>12/5/2018</v>
      </c>
      <c r="K21" s="57">
        <f t="shared" si="10"/>
        <v>43232.28726851853</v>
      </c>
      <c r="L21" s="45"/>
      <c r="R21" s="12" t="s">
        <v>37</v>
      </c>
      <c r="S21" s="4" t="s">
        <v>53</v>
      </c>
      <c r="T21" s="5" t="e">
        <f t="shared" si="2"/>
        <v>#N/A</v>
      </c>
      <c r="U21" s="5" t="e">
        <f t="shared" si="3"/>
        <v>#N/A</v>
      </c>
      <c r="V21" s="23" t="e">
        <f t="shared" si="8"/>
        <v>#N/A</v>
      </c>
    </row>
    <row r="22" spans="2:22" ht="15">
      <c r="B22" s="72" t="s">
        <v>181</v>
      </c>
      <c r="C22" s="65">
        <f t="shared" si="4"/>
        <v>14.799999999999997</v>
      </c>
      <c r="D22" s="66">
        <v>51.8</v>
      </c>
      <c r="E22" s="65">
        <f>SUM($C$15:C22)</f>
        <v>51.8</v>
      </c>
      <c r="F22" s="54">
        <v>22.5</v>
      </c>
      <c r="G22" s="52">
        <f t="shared" si="5"/>
        <v>20.296038310042007</v>
      </c>
      <c r="H22" s="56"/>
      <c r="I22" s="31">
        <f t="shared" si="9"/>
        <v>43232.31467592593</v>
      </c>
      <c r="J22" s="32" t="str">
        <f t="shared" si="7"/>
        <v>12/5/2018</v>
      </c>
      <c r="K22" s="57">
        <f t="shared" si="10"/>
        <v>43232.31467592593</v>
      </c>
      <c r="M22" s="36" t="s">
        <v>82</v>
      </c>
      <c r="N22" s="41"/>
      <c r="O22" s="41"/>
      <c r="P22" s="43">
        <f>COUNTIF($B$15:$B$122,CONCATENATE("*",M22,"*"))</f>
        <v>3</v>
      </c>
      <c r="R22" s="12" t="s">
        <v>38</v>
      </c>
      <c r="S22" s="4" t="s">
        <v>54</v>
      </c>
      <c r="T22" s="5" t="e">
        <f t="shared" si="2"/>
        <v>#N/A</v>
      </c>
      <c r="U22" s="5" t="e">
        <f t="shared" si="3"/>
        <v>#N/A</v>
      </c>
      <c r="V22" s="23" t="e">
        <f t="shared" si="8"/>
        <v>#N/A</v>
      </c>
    </row>
    <row r="23" spans="2:22" ht="15.75" thickBot="1">
      <c r="B23" s="72" t="s">
        <v>182</v>
      </c>
      <c r="C23" s="65">
        <f t="shared" si="4"/>
        <v>31.200000000000003</v>
      </c>
      <c r="D23" s="66">
        <v>83</v>
      </c>
      <c r="E23" s="65">
        <f>SUM($C$15:C23)</f>
        <v>83</v>
      </c>
      <c r="F23" s="54">
        <v>22.5</v>
      </c>
      <c r="G23" s="52">
        <f t="shared" si="5"/>
        <v>21.071932298209987</v>
      </c>
      <c r="H23" s="56"/>
      <c r="I23" s="31">
        <f t="shared" si="9"/>
        <v>43232.37245370371</v>
      </c>
      <c r="J23" s="32" t="str">
        <f t="shared" si="7"/>
        <v>12/5/2018</v>
      </c>
      <c r="K23" s="57">
        <f t="shared" si="10"/>
        <v>43232.37245370371</v>
      </c>
      <c r="M23" s="13" t="s">
        <v>83</v>
      </c>
      <c r="N23" s="42"/>
      <c r="O23" s="42"/>
      <c r="P23" s="14">
        <f>COUNTIF($B$15:$B$122,CONCATENATE("*",M23,"*"))</f>
        <v>0</v>
      </c>
      <c r="R23" s="12" t="s">
        <v>39</v>
      </c>
      <c r="S23" s="4" t="s">
        <v>55</v>
      </c>
      <c r="T23" s="5" t="e">
        <f t="shared" si="2"/>
        <v>#N/A</v>
      </c>
      <c r="U23" s="5" t="e">
        <f t="shared" si="3"/>
        <v>#N/A</v>
      </c>
      <c r="V23" s="23" t="e">
        <f t="shared" si="8"/>
        <v>#N/A</v>
      </c>
    </row>
    <row r="24" spans="2:22" ht="15">
      <c r="B24" s="79" t="s">
        <v>183</v>
      </c>
      <c r="C24" s="65">
        <f t="shared" si="4"/>
        <v>12.5</v>
      </c>
      <c r="D24" s="66">
        <v>95.5</v>
      </c>
      <c r="E24" s="65">
        <f>SUM($C$15:C24)</f>
        <v>95.5</v>
      </c>
      <c r="F24" s="54">
        <v>22.5</v>
      </c>
      <c r="G24" s="52">
        <f t="shared" si="5"/>
        <v>21.248454882106312</v>
      </c>
      <c r="H24" s="56"/>
      <c r="I24" s="31">
        <f t="shared" si="9"/>
        <v>43232.39560185186</v>
      </c>
      <c r="J24" s="32" t="str">
        <f t="shared" si="7"/>
        <v>12/5/2018</v>
      </c>
      <c r="K24" s="57">
        <f t="shared" si="10"/>
        <v>43232.39560185186</v>
      </c>
      <c r="M24" s="12"/>
      <c r="N24" s="33"/>
      <c r="O24" s="32"/>
      <c r="P24" s="27"/>
      <c r="R24" s="12" t="s">
        <v>40</v>
      </c>
      <c r="S24" s="4" t="s">
        <v>56</v>
      </c>
      <c r="T24" s="5" t="e">
        <f t="shared" si="2"/>
        <v>#N/A</v>
      </c>
      <c r="U24" s="5" t="e">
        <f t="shared" si="3"/>
        <v>#N/A</v>
      </c>
      <c r="V24" s="23" t="e">
        <f t="shared" si="8"/>
        <v>#N/A</v>
      </c>
    </row>
    <row r="25" spans="2:22" ht="15.75">
      <c r="B25" s="72" t="s">
        <v>184</v>
      </c>
      <c r="C25" s="65">
        <f t="shared" si="4"/>
      </c>
      <c r="D25" s="64"/>
      <c r="E25" s="65">
        <f>SUM($C$15:C25)</f>
        <v>95.5</v>
      </c>
      <c r="F25" s="54">
        <v>22.5</v>
      </c>
      <c r="G25" s="52" t="e">
        <f t="shared" si="5"/>
        <v>#VALUE!</v>
      </c>
      <c r="H25" s="56"/>
      <c r="I25" s="31" t="e">
        <f t="shared" si="9"/>
        <v>#VALUE!</v>
      </c>
      <c r="J25" s="32" t="e">
        <f t="shared" si="7"/>
        <v>#VALUE!</v>
      </c>
      <c r="K25" s="57" t="e">
        <f t="shared" si="10"/>
        <v>#VALUE!</v>
      </c>
      <c r="R25" s="12" t="s">
        <v>42</v>
      </c>
      <c r="S25" s="4" t="s">
        <v>57</v>
      </c>
      <c r="T25" s="5" t="e">
        <f t="shared" si="2"/>
        <v>#N/A</v>
      </c>
      <c r="U25" s="5" t="e">
        <f t="shared" si="3"/>
        <v>#N/A</v>
      </c>
      <c r="V25" s="23" t="e">
        <f t="shared" si="8"/>
        <v>#N/A</v>
      </c>
    </row>
    <row r="26" spans="2:22" ht="15">
      <c r="B26" s="72" t="s">
        <v>186</v>
      </c>
      <c r="C26" s="65">
        <f t="shared" si="4"/>
      </c>
      <c r="D26" s="66"/>
      <c r="E26" s="65">
        <f>SUM($C$15:C26)</f>
        <v>95.5</v>
      </c>
      <c r="F26" s="54">
        <v>22.5</v>
      </c>
      <c r="G26" s="52" t="e">
        <f t="shared" si="5"/>
        <v>#VALUE!</v>
      </c>
      <c r="H26" s="56"/>
      <c r="I26" s="31" t="e">
        <f t="shared" si="9"/>
        <v>#VALUE!</v>
      </c>
      <c r="J26" s="32" t="e">
        <f t="shared" si="7"/>
        <v>#VALUE!</v>
      </c>
      <c r="K26" s="57" t="e">
        <f t="shared" si="10"/>
        <v>#VALUE!</v>
      </c>
      <c r="R26" s="12" t="s">
        <v>43</v>
      </c>
      <c r="S26" s="4" t="s">
        <v>58</v>
      </c>
      <c r="T26" s="5" t="e">
        <f t="shared" si="2"/>
        <v>#N/A</v>
      </c>
      <c r="U26" s="5" t="e">
        <f t="shared" si="3"/>
        <v>#N/A</v>
      </c>
      <c r="V26" s="23" t="e">
        <f t="shared" si="8"/>
        <v>#N/A</v>
      </c>
    </row>
    <row r="27" spans="2:22" ht="15">
      <c r="B27" s="72" t="s">
        <v>187</v>
      </c>
      <c r="C27" s="65">
        <f t="shared" si="4"/>
      </c>
      <c r="D27" s="66"/>
      <c r="E27" s="65">
        <f>SUM($C$15:C27)</f>
        <v>95.5</v>
      </c>
      <c r="F27" s="54">
        <v>22.5</v>
      </c>
      <c r="G27" s="52" t="e">
        <f t="shared" si="5"/>
        <v>#VALUE!</v>
      </c>
      <c r="H27" s="56"/>
      <c r="I27" s="31" t="e">
        <f t="shared" si="9"/>
        <v>#VALUE!</v>
      </c>
      <c r="J27" s="32" t="e">
        <f t="shared" si="7"/>
        <v>#VALUE!</v>
      </c>
      <c r="K27" s="57" t="e">
        <f t="shared" si="10"/>
        <v>#VALUE!</v>
      </c>
      <c r="R27" s="12" t="s">
        <v>44</v>
      </c>
      <c r="S27" s="4" t="s">
        <v>59</v>
      </c>
      <c r="T27" s="5" t="e">
        <f t="shared" si="2"/>
        <v>#N/A</v>
      </c>
      <c r="U27" s="5" t="e">
        <f t="shared" si="3"/>
        <v>#N/A</v>
      </c>
      <c r="V27" s="23" t="e">
        <f t="shared" si="8"/>
        <v>#N/A</v>
      </c>
    </row>
    <row r="28" spans="1:22" s="88" customFormat="1" ht="15.75">
      <c r="A28" s="86" t="s">
        <v>47</v>
      </c>
      <c r="B28" s="80" t="s">
        <v>227</v>
      </c>
      <c r="C28" s="63">
        <f t="shared" si="4"/>
      </c>
      <c r="D28" s="64"/>
      <c r="E28" s="63">
        <f>SUM($C$15:C28)</f>
        <v>95.5</v>
      </c>
      <c r="F28" s="58">
        <v>22.5</v>
      </c>
      <c r="G28" s="59" t="e">
        <f t="shared" si="5"/>
        <v>#VALUE!</v>
      </c>
      <c r="H28" s="60"/>
      <c r="I28" s="67" t="e">
        <f t="shared" si="9"/>
        <v>#VALUE!</v>
      </c>
      <c r="J28" s="68" t="e">
        <f t="shared" si="7"/>
        <v>#VALUE!</v>
      </c>
      <c r="K28" s="61" t="e">
        <f t="shared" si="10"/>
        <v>#VALUE!</v>
      </c>
      <c r="R28" s="88" t="s">
        <v>45</v>
      </c>
      <c r="S28" s="88" t="s">
        <v>60</v>
      </c>
      <c r="T28" s="88" t="e">
        <f t="shared" si="2"/>
        <v>#N/A</v>
      </c>
      <c r="U28" s="88" t="e">
        <f t="shared" si="3"/>
        <v>#N/A</v>
      </c>
      <c r="V28" s="88" t="e">
        <f t="shared" si="8"/>
        <v>#N/A</v>
      </c>
    </row>
    <row r="29" spans="2:22" ht="15.75" thickBot="1">
      <c r="B29" s="72" t="s">
        <v>188</v>
      </c>
      <c r="C29" s="65">
        <f t="shared" si="4"/>
      </c>
      <c r="D29" s="66"/>
      <c r="E29" s="65">
        <f>SUM($C$15:C29)</f>
        <v>95.5</v>
      </c>
      <c r="F29" s="54">
        <v>22.5</v>
      </c>
      <c r="G29" s="52" t="e">
        <f t="shared" si="5"/>
        <v>#VALUE!</v>
      </c>
      <c r="H29" s="56"/>
      <c r="I29" s="31" t="e">
        <f t="shared" si="9"/>
        <v>#VALUE!</v>
      </c>
      <c r="J29" s="32" t="e">
        <f t="shared" si="7"/>
        <v>#VALUE!</v>
      </c>
      <c r="K29" s="57" t="e">
        <f t="shared" si="10"/>
        <v>#VALUE!</v>
      </c>
      <c r="R29" s="13"/>
      <c r="S29" s="22"/>
      <c r="T29" s="24"/>
      <c r="U29" s="5" t="e">
        <f t="shared" si="3"/>
        <v>#N/A</v>
      </c>
      <c r="V29" s="14"/>
    </row>
    <row r="30" spans="2:21" ht="15">
      <c r="B30" s="72" t="s">
        <v>189</v>
      </c>
      <c r="C30" s="65">
        <f t="shared" si="4"/>
      </c>
      <c r="D30" s="66"/>
      <c r="E30" s="65">
        <f>SUM($C$15:C30)</f>
        <v>95.5</v>
      </c>
      <c r="F30" s="54">
        <v>22.5</v>
      </c>
      <c r="G30" s="52" t="e">
        <f t="shared" si="5"/>
        <v>#VALUE!</v>
      </c>
      <c r="H30" s="56"/>
      <c r="I30" s="31" t="e">
        <f t="shared" si="9"/>
        <v>#VALUE!</v>
      </c>
      <c r="J30" s="32" t="e">
        <f t="shared" si="7"/>
        <v>#VALUE!</v>
      </c>
      <c r="K30" s="57" t="e">
        <f t="shared" si="10"/>
        <v>#VALUE!</v>
      </c>
      <c r="U30" s="1" t="e">
        <f t="shared" si="3"/>
        <v>#N/A</v>
      </c>
    </row>
    <row r="31" spans="2:21" ht="15">
      <c r="B31" s="72" t="s">
        <v>190</v>
      </c>
      <c r="C31" s="65">
        <f t="shared" si="4"/>
      </c>
      <c r="D31" s="66"/>
      <c r="E31" s="65">
        <f>SUM($C$15:C31)</f>
        <v>95.5</v>
      </c>
      <c r="F31" s="54">
        <v>22.5</v>
      </c>
      <c r="G31" s="52" t="e">
        <f t="shared" si="5"/>
        <v>#VALUE!</v>
      </c>
      <c r="H31" s="56"/>
      <c r="I31" s="31" t="e">
        <f t="shared" si="9"/>
        <v>#VALUE!</v>
      </c>
      <c r="J31" s="32" t="e">
        <f t="shared" si="7"/>
        <v>#VALUE!</v>
      </c>
      <c r="K31" s="57" t="e">
        <f t="shared" si="10"/>
        <v>#VALUE!</v>
      </c>
      <c r="U31" s="1" t="e">
        <f t="shared" si="3"/>
        <v>#N/A</v>
      </c>
    </row>
    <row r="32" spans="2:21" ht="15">
      <c r="B32" s="72" t="s">
        <v>191</v>
      </c>
      <c r="C32" s="65">
        <f t="shared" si="4"/>
      </c>
      <c r="D32" s="66"/>
      <c r="E32" s="65">
        <f>SUM($C$15:C32)</f>
        <v>95.5</v>
      </c>
      <c r="F32" s="54">
        <v>22.5</v>
      </c>
      <c r="G32" s="52" t="e">
        <f t="shared" si="5"/>
        <v>#VALUE!</v>
      </c>
      <c r="H32" s="56"/>
      <c r="I32" s="31" t="e">
        <f t="shared" si="9"/>
        <v>#VALUE!</v>
      </c>
      <c r="J32" s="32" t="e">
        <f t="shared" si="7"/>
        <v>#VALUE!</v>
      </c>
      <c r="K32" s="57" t="e">
        <f t="shared" si="10"/>
        <v>#VALUE!</v>
      </c>
      <c r="U32" s="1" t="e">
        <f t="shared" si="3"/>
        <v>#N/A</v>
      </c>
    </row>
    <row r="33" spans="2:21" ht="15">
      <c r="B33" s="72" t="s">
        <v>192</v>
      </c>
      <c r="C33" s="65">
        <f t="shared" si="4"/>
      </c>
      <c r="D33" s="66"/>
      <c r="E33" s="65">
        <f>SUM($C$15:C33)</f>
        <v>95.5</v>
      </c>
      <c r="F33" s="54">
        <v>22.5</v>
      </c>
      <c r="G33" s="52" t="e">
        <f t="shared" si="5"/>
        <v>#VALUE!</v>
      </c>
      <c r="H33" s="56"/>
      <c r="I33" s="31" t="e">
        <f t="shared" si="9"/>
        <v>#VALUE!</v>
      </c>
      <c r="J33" s="32" t="e">
        <f t="shared" si="7"/>
        <v>#VALUE!</v>
      </c>
      <c r="K33" s="57" t="e">
        <f t="shared" si="10"/>
        <v>#VALUE!</v>
      </c>
      <c r="U33" s="1" t="e">
        <f t="shared" si="3"/>
        <v>#N/A</v>
      </c>
    </row>
    <row r="34" spans="2:21" ht="15">
      <c r="B34" s="72" t="s">
        <v>193</v>
      </c>
      <c r="C34" s="65">
        <f t="shared" si="4"/>
      </c>
      <c r="D34" s="66"/>
      <c r="E34" s="65">
        <f>SUM($C$15:C34)</f>
        <v>95.5</v>
      </c>
      <c r="F34" s="54">
        <v>22.5</v>
      </c>
      <c r="G34" s="52" t="e">
        <f t="shared" si="5"/>
        <v>#VALUE!</v>
      </c>
      <c r="H34" s="56"/>
      <c r="I34" s="31" t="e">
        <f t="shared" si="9"/>
        <v>#VALUE!</v>
      </c>
      <c r="J34" s="32" t="e">
        <f t="shared" si="7"/>
        <v>#VALUE!</v>
      </c>
      <c r="K34" s="57" t="e">
        <f t="shared" si="10"/>
        <v>#VALUE!</v>
      </c>
      <c r="L34" s="45"/>
      <c r="U34" s="1" t="e">
        <f t="shared" si="3"/>
        <v>#N/A</v>
      </c>
    </row>
    <row r="35" spans="2:21" ht="15">
      <c r="B35" s="72" t="s">
        <v>194</v>
      </c>
      <c r="C35" s="65">
        <f t="shared" si="4"/>
      </c>
      <c r="D35" s="66"/>
      <c r="E35" s="65">
        <f>SUM($C$15:C35)</f>
        <v>95.5</v>
      </c>
      <c r="F35" s="54">
        <v>22.5</v>
      </c>
      <c r="G35" s="52" t="e">
        <f t="shared" si="5"/>
        <v>#VALUE!</v>
      </c>
      <c r="H35" s="56"/>
      <c r="I35" s="31" t="e">
        <f t="shared" si="9"/>
        <v>#VALUE!</v>
      </c>
      <c r="J35" s="32" t="e">
        <f t="shared" si="7"/>
        <v>#VALUE!</v>
      </c>
      <c r="K35" s="57" t="e">
        <f t="shared" si="10"/>
        <v>#VALUE!</v>
      </c>
      <c r="U35" s="1" t="e">
        <f t="shared" si="3"/>
        <v>#N/A</v>
      </c>
    </row>
    <row r="36" spans="2:22" ht="15">
      <c r="B36" s="79" t="s">
        <v>195</v>
      </c>
      <c r="C36" s="65">
        <f t="shared" si="4"/>
      </c>
      <c r="D36" s="66"/>
      <c r="E36" s="65">
        <f>SUM($C$15:C36)</f>
        <v>95.5</v>
      </c>
      <c r="F36" s="54">
        <v>22.5</v>
      </c>
      <c r="G36" s="52" t="e">
        <f t="shared" si="5"/>
        <v>#VALUE!</v>
      </c>
      <c r="H36" s="56"/>
      <c r="I36" s="31" t="e">
        <f t="shared" si="9"/>
        <v>#VALUE!</v>
      </c>
      <c r="J36" s="32" t="e">
        <f t="shared" si="7"/>
        <v>#VALUE!</v>
      </c>
      <c r="K36" s="57" t="e">
        <f t="shared" si="10"/>
        <v>#VALUE!</v>
      </c>
      <c r="M36" s="12"/>
      <c r="N36" s="33"/>
      <c r="O36" s="32"/>
      <c r="P36" s="27"/>
      <c r="R36" s="12"/>
      <c r="S36" s="4"/>
      <c r="T36" s="5"/>
      <c r="U36" s="5" t="e">
        <f t="shared" si="3"/>
        <v>#N/A</v>
      </c>
      <c r="V36" s="23"/>
    </row>
    <row r="37" spans="2:21" ht="15">
      <c r="B37" s="72" t="s">
        <v>196</v>
      </c>
      <c r="C37" s="65">
        <f t="shared" si="4"/>
      </c>
      <c r="D37" s="66"/>
      <c r="E37" s="65">
        <f>SUM($C$15:C37)</f>
        <v>95.5</v>
      </c>
      <c r="F37" s="54">
        <v>22.5</v>
      </c>
      <c r="G37" s="52" t="e">
        <f t="shared" si="5"/>
        <v>#VALUE!</v>
      </c>
      <c r="H37" s="56"/>
      <c r="I37" s="31" t="e">
        <f t="shared" si="9"/>
        <v>#VALUE!</v>
      </c>
      <c r="J37" s="32" t="e">
        <f t="shared" si="7"/>
        <v>#VALUE!</v>
      </c>
      <c r="K37" s="57" t="e">
        <f t="shared" si="10"/>
        <v>#VALUE!</v>
      </c>
      <c r="U37" s="1" t="e">
        <f t="shared" si="3"/>
        <v>#N/A</v>
      </c>
    </row>
    <row r="38" spans="2:21" ht="15">
      <c r="B38" s="72" t="s">
        <v>197</v>
      </c>
      <c r="C38" s="65">
        <f t="shared" si="4"/>
      </c>
      <c r="D38" s="66"/>
      <c r="E38" s="65">
        <f>SUM($C$15:C38)</f>
        <v>95.5</v>
      </c>
      <c r="F38" s="54">
        <v>22.5</v>
      </c>
      <c r="G38" s="52" t="e">
        <f t="shared" si="5"/>
        <v>#VALUE!</v>
      </c>
      <c r="H38" s="56"/>
      <c r="I38" s="31" t="e">
        <f t="shared" si="9"/>
        <v>#VALUE!</v>
      </c>
      <c r="J38" s="32" t="e">
        <f t="shared" si="7"/>
        <v>#VALUE!</v>
      </c>
      <c r="K38" s="57" t="e">
        <f t="shared" si="10"/>
        <v>#VALUE!</v>
      </c>
      <c r="U38" s="1" t="e">
        <f t="shared" si="3"/>
        <v>#N/A</v>
      </c>
    </row>
    <row r="39" spans="2:21" ht="15">
      <c r="B39" s="72" t="s">
        <v>198</v>
      </c>
      <c r="C39" s="65">
        <f t="shared" si="4"/>
      </c>
      <c r="D39" s="66"/>
      <c r="E39" s="65">
        <f>SUM($C$15:C39)</f>
        <v>95.5</v>
      </c>
      <c r="F39" s="54">
        <v>22.5</v>
      </c>
      <c r="G39" s="52" t="e">
        <f t="shared" si="5"/>
        <v>#VALUE!</v>
      </c>
      <c r="H39" s="56"/>
      <c r="I39" s="31" t="e">
        <f t="shared" si="9"/>
        <v>#VALUE!</v>
      </c>
      <c r="J39" s="32" t="e">
        <f t="shared" si="7"/>
        <v>#VALUE!</v>
      </c>
      <c r="K39" s="57" t="e">
        <f t="shared" si="10"/>
        <v>#VALUE!</v>
      </c>
      <c r="U39" s="1" t="e">
        <f t="shared" si="3"/>
        <v>#N/A</v>
      </c>
    </row>
    <row r="40" spans="2:21" ht="15">
      <c r="B40" s="72" t="s">
        <v>199</v>
      </c>
      <c r="C40" s="65">
        <f t="shared" si="4"/>
      </c>
      <c r="D40" s="66"/>
      <c r="E40" s="65">
        <f>SUM($C$15:C40)</f>
        <v>95.5</v>
      </c>
      <c r="F40" s="54">
        <v>22.5</v>
      </c>
      <c r="G40" s="52" t="e">
        <f t="shared" si="5"/>
        <v>#VALUE!</v>
      </c>
      <c r="H40" s="56"/>
      <c r="I40" s="31" t="e">
        <f t="shared" si="9"/>
        <v>#VALUE!</v>
      </c>
      <c r="J40" s="32" t="e">
        <f t="shared" si="7"/>
        <v>#VALUE!</v>
      </c>
      <c r="K40" s="57" t="e">
        <f t="shared" si="10"/>
        <v>#VALUE!</v>
      </c>
      <c r="U40" s="1" t="e">
        <f t="shared" si="3"/>
        <v>#N/A</v>
      </c>
    </row>
    <row r="41" spans="2:21" ht="15">
      <c r="B41" s="72" t="s">
        <v>200</v>
      </c>
      <c r="C41" s="65">
        <f t="shared" si="4"/>
      </c>
      <c r="D41" s="66"/>
      <c r="E41" s="65">
        <f>SUM($C$15:C41)</f>
        <v>95.5</v>
      </c>
      <c r="F41" s="54">
        <v>22.5</v>
      </c>
      <c r="G41" s="52" t="e">
        <f t="shared" si="5"/>
        <v>#VALUE!</v>
      </c>
      <c r="H41" s="56"/>
      <c r="I41" s="31" t="e">
        <f t="shared" si="9"/>
        <v>#VALUE!</v>
      </c>
      <c r="J41" s="32" t="e">
        <f t="shared" si="7"/>
        <v>#VALUE!</v>
      </c>
      <c r="K41" s="57" t="e">
        <f t="shared" si="10"/>
        <v>#VALUE!</v>
      </c>
      <c r="U41" s="1" t="e">
        <f t="shared" si="3"/>
        <v>#N/A</v>
      </c>
    </row>
    <row r="42" spans="2:21" ht="15">
      <c r="B42" s="72" t="s">
        <v>201</v>
      </c>
      <c r="C42" s="65">
        <f t="shared" si="4"/>
      </c>
      <c r="D42" s="66"/>
      <c r="E42" s="65">
        <f>SUM($C$15:C42)</f>
        <v>95.5</v>
      </c>
      <c r="F42" s="54">
        <v>22.5</v>
      </c>
      <c r="G42" s="52" t="e">
        <f t="shared" si="5"/>
        <v>#VALUE!</v>
      </c>
      <c r="H42" s="56"/>
      <c r="I42" s="31" t="e">
        <f t="shared" si="9"/>
        <v>#VALUE!</v>
      </c>
      <c r="J42" s="32" t="e">
        <f t="shared" si="7"/>
        <v>#VALUE!</v>
      </c>
      <c r="K42" s="57" t="e">
        <f t="shared" si="10"/>
        <v>#VALUE!</v>
      </c>
      <c r="U42" s="1" t="e">
        <f t="shared" si="3"/>
        <v>#N/A</v>
      </c>
    </row>
    <row r="43" spans="2:21" ht="15">
      <c r="B43" s="72" t="s">
        <v>202</v>
      </c>
      <c r="C43" s="65">
        <f t="shared" si="4"/>
      </c>
      <c r="D43" s="66"/>
      <c r="E43" s="65">
        <f>SUM($C$15:C43)</f>
        <v>95.5</v>
      </c>
      <c r="F43" s="54">
        <v>22.5</v>
      </c>
      <c r="G43" s="52" t="e">
        <f t="shared" si="5"/>
        <v>#VALUE!</v>
      </c>
      <c r="H43" s="56"/>
      <c r="I43" s="31" t="e">
        <f t="shared" si="9"/>
        <v>#VALUE!</v>
      </c>
      <c r="J43" s="32" t="e">
        <f t="shared" si="7"/>
        <v>#VALUE!</v>
      </c>
      <c r="K43" s="57" t="e">
        <f t="shared" si="10"/>
        <v>#VALUE!</v>
      </c>
      <c r="U43" s="1" t="e">
        <f t="shared" si="3"/>
        <v>#N/A</v>
      </c>
    </row>
    <row r="44" spans="1:21" s="88" customFormat="1" ht="15.75">
      <c r="A44" s="86" t="s">
        <v>48</v>
      </c>
      <c r="B44" s="73" t="s">
        <v>203</v>
      </c>
      <c r="C44" s="63">
        <f t="shared" si="4"/>
      </c>
      <c r="D44" s="64"/>
      <c r="E44" s="63">
        <f>SUM($C$15:C44)</f>
        <v>95.5</v>
      </c>
      <c r="F44" s="58">
        <v>22.5</v>
      </c>
      <c r="G44" s="59" t="e">
        <f t="shared" si="5"/>
        <v>#VALUE!</v>
      </c>
      <c r="H44" s="60"/>
      <c r="I44" s="67" t="e">
        <f t="shared" si="9"/>
        <v>#VALUE!</v>
      </c>
      <c r="J44" s="68" t="e">
        <f t="shared" si="7"/>
        <v>#VALUE!</v>
      </c>
      <c r="K44" s="61" t="e">
        <f t="shared" si="10"/>
        <v>#VALUE!</v>
      </c>
      <c r="U44" s="88" t="e">
        <f t="shared" si="3"/>
        <v>#N/A</v>
      </c>
    </row>
    <row r="45" spans="2:21" ht="15">
      <c r="B45" s="72" t="s">
        <v>204</v>
      </c>
      <c r="C45" s="65">
        <f t="shared" si="4"/>
      </c>
      <c r="D45" s="66"/>
      <c r="E45" s="65">
        <f>SUM($C$15:C45)</f>
        <v>95.5</v>
      </c>
      <c r="F45" s="54">
        <v>22.5</v>
      </c>
      <c r="G45" s="52" t="e">
        <f t="shared" si="5"/>
        <v>#VALUE!</v>
      </c>
      <c r="H45" s="56"/>
      <c r="I45" s="31" t="e">
        <f t="shared" si="9"/>
        <v>#VALUE!</v>
      </c>
      <c r="J45" s="32" t="e">
        <f t="shared" si="7"/>
        <v>#VALUE!</v>
      </c>
      <c r="K45" s="57" t="e">
        <f t="shared" si="10"/>
        <v>#VALUE!</v>
      </c>
      <c r="U45" s="1" t="e">
        <f t="shared" si="3"/>
        <v>#N/A</v>
      </c>
    </row>
    <row r="46" spans="2:21" ht="15">
      <c r="B46" s="72" t="s">
        <v>205</v>
      </c>
      <c r="C46" s="65">
        <f t="shared" si="4"/>
      </c>
      <c r="D46" s="66"/>
      <c r="E46" s="65">
        <f>SUM($C$15:C46)</f>
        <v>95.5</v>
      </c>
      <c r="F46" s="54">
        <v>22.5</v>
      </c>
      <c r="G46" s="52" t="e">
        <f t="shared" si="5"/>
        <v>#VALUE!</v>
      </c>
      <c r="H46" s="56"/>
      <c r="I46" s="31" t="e">
        <f t="shared" si="9"/>
        <v>#VALUE!</v>
      </c>
      <c r="J46" s="32" t="e">
        <f t="shared" si="7"/>
        <v>#VALUE!</v>
      </c>
      <c r="K46" s="57" t="e">
        <f t="shared" si="10"/>
        <v>#VALUE!</v>
      </c>
      <c r="U46" s="1" t="e">
        <f t="shared" si="3"/>
        <v>#N/A</v>
      </c>
    </row>
    <row r="47" spans="2:21" ht="15">
      <c r="B47" s="72" t="s">
        <v>206</v>
      </c>
      <c r="C47" s="65">
        <f t="shared" si="4"/>
      </c>
      <c r="D47" s="66"/>
      <c r="E47" s="65">
        <f>SUM($C$15:C47)</f>
        <v>95.5</v>
      </c>
      <c r="F47" s="54">
        <v>22.5</v>
      </c>
      <c r="G47" s="52" t="e">
        <f aca="true" t="shared" si="11" ref="G47:G83">IF(E47="","",E47/((K47-$C$4)*24))</f>
        <v>#VALUE!</v>
      </c>
      <c r="H47" s="56"/>
      <c r="I47" s="31" t="e">
        <f t="shared" si="9"/>
        <v>#VALUE!</v>
      </c>
      <c r="J47" s="32" t="e">
        <f t="shared" si="7"/>
        <v>#VALUE!</v>
      </c>
      <c r="K47" s="57" t="e">
        <f t="shared" si="10"/>
        <v>#VALUE!</v>
      </c>
      <c r="U47" s="1" t="e">
        <f t="shared" si="3"/>
        <v>#N/A</v>
      </c>
    </row>
    <row r="48" spans="1:21" s="85" customFormat="1" ht="15.75">
      <c r="A48" s="82"/>
      <c r="B48" s="74" t="s">
        <v>207</v>
      </c>
      <c r="C48" s="65">
        <f t="shared" si="4"/>
        <v>300</v>
      </c>
      <c r="D48" s="66">
        <v>300</v>
      </c>
      <c r="E48" s="65">
        <f>SUM($C$15:C48)</f>
        <v>395.5</v>
      </c>
      <c r="F48" s="83">
        <v>22.5</v>
      </c>
      <c r="G48" s="52" t="e">
        <f t="shared" si="11"/>
        <v>#VALUE!</v>
      </c>
      <c r="H48" s="84"/>
      <c r="I48" s="31" t="e">
        <f t="shared" si="9"/>
        <v>#VALUE!</v>
      </c>
      <c r="J48" s="32" t="e">
        <f t="shared" si="7"/>
        <v>#VALUE!</v>
      </c>
      <c r="K48" s="57" t="e">
        <f t="shared" si="10"/>
        <v>#VALUE!</v>
      </c>
      <c r="U48" s="85" t="e">
        <f t="shared" si="3"/>
        <v>#N/A</v>
      </c>
    </row>
    <row r="49" spans="2:21" ht="15">
      <c r="B49" s="72" t="s">
        <v>208</v>
      </c>
      <c r="C49" s="65">
        <f t="shared" si="4"/>
        <v>7.9</v>
      </c>
      <c r="D49" s="66">
        <v>7.9</v>
      </c>
      <c r="E49" s="65">
        <f>SUM($C$15:C49)</f>
        <v>403.4</v>
      </c>
      <c r="F49" s="54">
        <v>22</v>
      </c>
      <c r="G49" s="52" t="e">
        <f t="shared" si="11"/>
        <v>#VALUE!</v>
      </c>
      <c r="H49" s="56"/>
      <c r="I49" s="31" t="e">
        <f t="shared" si="9"/>
        <v>#VALUE!</v>
      </c>
      <c r="J49" s="32" t="e">
        <f t="shared" si="7"/>
        <v>#VALUE!</v>
      </c>
      <c r="K49" s="57" t="e">
        <f t="shared" si="10"/>
        <v>#VALUE!</v>
      </c>
      <c r="U49" s="1" t="e">
        <f t="shared" si="3"/>
        <v>#N/A</v>
      </c>
    </row>
    <row r="50" spans="2:21" ht="15">
      <c r="B50" s="72" t="s">
        <v>209</v>
      </c>
      <c r="C50" s="65">
        <f t="shared" si="4"/>
        <v>11.299999999999999</v>
      </c>
      <c r="D50" s="66">
        <v>19.2</v>
      </c>
      <c r="E50" s="65">
        <f>SUM($C$15:C50)</f>
        <v>414.7</v>
      </c>
      <c r="F50" s="54">
        <v>22</v>
      </c>
      <c r="G50" s="52" t="e">
        <f t="shared" si="11"/>
        <v>#VALUE!</v>
      </c>
      <c r="H50" s="56"/>
      <c r="I50" s="31" t="e">
        <f t="shared" si="9"/>
        <v>#VALUE!</v>
      </c>
      <c r="J50" s="32" t="e">
        <f t="shared" si="7"/>
        <v>#VALUE!</v>
      </c>
      <c r="K50" s="57" t="e">
        <f t="shared" si="10"/>
        <v>#VALUE!</v>
      </c>
      <c r="U50" s="1" t="e">
        <f t="shared" si="3"/>
        <v>#N/A</v>
      </c>
    </row>
    <row r="51" spans="2:21" ht="15">
      <c r="B51" s="72" t="s">
        <v>210</v>
      </c>
      <c r="C51" s="65">
        <f t="shared" si="4"/>
        <v>8</v>
      </c>
      <c r="D51" s="66">
        <v>27.2</v>
      </c>
      <c r="E51" s="65">
        <f>SUM($C$15:C51)</f>
        <v>422.7</v>
      </c>
      <c r="F51" s="54">
        <v>22</v>
      </c>
      <c r="G51" s="52" t="e">
        <f t="shared" si="11"/>
        <v>#VALUE!</v>
      </c>
      <c r="H51" s="56"/>
      <c r="I51" s="31" t="e">
        <f t="shared" si="9"/>
        <v>#VALUE!</v>
      </c>
      <c r="J51" s="32" t="e">
        <f t="shared" si="7"/>
        <v>#VALUE!</v>
      </c>
      <c r="K51" s="57" t="e">
        <f t="shared" si="10"/>
        <v>#VALUE!</v>
      </c>
      <c r="U51" s="1" t="e">
        <f t="shared" si="3"/>
        <v>#N/A</v>
      </c>
    </row>
    <row r="52" spans="2:21" ht="15">
      <c r="B52" s="72" t="s">
        <v>211</v>
      </c>
      <c r="C52" s="65">
        <f t="shared" si="4"/>
        <v>11.8</v>
      </c>
      <c r="D52" s="66">
        <v>39</v>
      </c>
      <c r="E52" s="65">
        <f>SUM($C$15:C52)</f>
        <v>434.5</v>
      </c>
      <c r="F52" s="54">
        <v>22</v>
      </c>
      <c r="G52" s="52" t="e">
        <f t="shared" si="11"/>
        <v>#VALUE!</v>
      </c>
      <c r="H52" s="56"/>
      <c r="I52" s="31" t="e">
        <f t="shared" si="9"/>
        <v>#VALUE!</v>
      </c>
      <c r="J52" s="32" t="e">
        <f t="shared" si="7"/>
        <v>#VALUE!</v>
      </c>
      <c r="K52" s="57" t="e">
        <f t="shared" si="10"/>
        <v>#VALUE!</v>
      </c>
      <c r="U52" s="1" t="e">
        <f t="shared" si="3"/>
        <v>#N/A</v>
      </c>
    </row>
    <row r="53" spans="2:21" ht="15">
      <c r="B53" s="72" t="s">
        <v>212</v>
      </c>
      <c r="C53" s="65">
        <f t="shared" si="4"/>
        <v>8</v>
      </c>
      <c r="D53" s="66">
        <v>47</v>
      </c>
      <c r="E53" s="65">
        <f>SUM($C$15:C53)</f>
        <v>442.5</v>
      </c>
      <c r="F53" s="54">
        <v>22</v>
      </c>
      <c r="G53" s="52" t="e">
        <f t="shared" si="11"/>
        <v>#VALUE!</v>
      </c>
      <c r="H53" s="56"/>
      <c r="I53" s="31" t="e">
        <f t="shared" si="9"/>
        <v>#VALUE!</v>
      </c>
      <c r="J53" s="32" t="e">
        <f t="shared" si="7"/>
        <v>#VALUE!</v>
      </c>
      <c r="K53" s="57" t="e">
        <f t="shared" si="10"/>
        <v>#VALUE!</v>
      </c>
      <c r="U53" s="1" t="e">
        <f t="shared" si="3"/>
        <v>#N/A</v>
      </c>
    </row>
    <row r="54" spans="2:21" ht="15">
      <c r="B54" s="72" t="s">
        <v>213</v>
      </c>
      <c r="C54" s="65">
        <f t="shared" si="4"/>
        <v>4</v>
      </c>
      <c r="D54" s="66">
        <v>51</v>
      </c>
      <c r="E54" s="65">
        <f>SUM($C$15:C54)</f>
        <v>446.5</v>
      </c>
      <c r="F54" s="54">
        <v>22</v>
      </c>
      <c r="G54" s="52" t="e">
        <f t="shared" si="11"/>
        <v>#VALUE!</v>
      </c>
      <c r="H54" s="56"/>
      <c r="I54" s="31" t="e">
        <f t="shared" si="9"/>
        <v>#VALUE!</v>
      </c>
      <c r="J54" s="32" t="e">
        <f t="shared" si="7"/>
        <v>#VALUE!</v>
      </c>
      <c r="K54" s="57" t="e">
        <f t="shared" si="10"/>
        <v>#VALUE!</v>
      </c>
      <c r="U54" s="1" t="e">
        <f t="shared" si="3"/>
        <v>#N/A</v>
      </c>
    </row>
    <row r="55" spans="2:21" ht="15">
      <c r="B55" s="79" t="s">
        <v>225</v>
      </c>
      <c r="C55" s="65">
        <f t="shared" si="4"/>
        <v>7</v>
      </c>
      <c r="D55" s="66">
        <v>58</v>
      </c>
      <c r="E55" s="65">
        <f>SUM($C$15:C55)</f>
        <v>453.5</v>
      </c>
      <c r="F55" s="54">
        <v>22</v>
      </c>
      <c r="G55" s="52" t="e">
        <f t="shared" si="11"/>
        <v>#VALUE!</v>
      </c>
      <c r="H55" s="56"/>
      <c r="I55" s="31" t="e">
        <f t="shared" si="9"/>
        <v>#VALUE!</v>
      </c>
      <c r="J55" s="32" t="e">
        <f t="shared" si="7"/>
        <v>#VALUE!</v>
      </c>
      <c r="K55" s="57" t="e">
        <f t="shared" si="10"/>
        <v>#VALUE!</v>
      </c>
      <c r="U55" s="1" t="e">
        <f t="shared" si="3"/>
        <v>#N/A</v>
      </c>
    </row>
    <row r="56" spans="2:21" ht="15">
      <c r="B56" s="72" t="s">
        <v>214</v>
      </c>
      <c r="C56" s="65">
        <f t="shared" si="4"/>
        <v>5.5</v>
      </c>
      <c r="D56" s="66">
        <v>63.5</v>
      </c>
      <c r="E56" s="65">
        <f>SUM($C$15:C56)</f>
        <v>459</v>
      </c>
      <c r="F56" s="54">
        <v>22</v>
      </c>
      <c r="G56" s="52" t="e">
        <f t="shared" si="11"/>
        <v>#VALUE!</v>
      </c>
      <c r="H56" s="56"/>
      <c r="I56" s="31" t="e">
        <f t="shared" si="9"/>
        <v>#VALUE!</v>
      </c>
      <c r="J56" s="32" t="e">
        <f t="shared" si="7"/>
        <v>#VALUE!</v>
      </c>
      <c r="K56" s="57" t="e">
        <f t="shared" si="10"/>
        <v>#VALUE!</v>
      </c>
      <c r="U56" s="1" t="e">
        <f t="shared" si="3"/>
        <v>#N/A</v>
      </c>
    </row>
    <row r="57" spans="1:21" s="85" customFormat="1" ht="33.75" customHeight="1">
      <c r="A57" s="82"/>
      <c r="B57" s="89" t="s">
        <v>215</v>
      </c>
      <c r="C57" s="65">
        <f t="shared" si="4"/>
        <v>4.299999999999997</v>
      </c>
      <c r="D57" s="66">
        <v>67.8</v>
      </c>
      <c r="E57" s="65">
        <f>SUM($C$15:C57)</f>
        <v>463.3</v>
      </c>
      <c r="F57" s="54">
        <v>22</v>
      </c>
      <c r="G57" s="52" t="e">
        <f t="shared" si="11"/>
        <v>#VALUE!</v>
      </c>
      <c r="H57" s="56"/>
      <c r="I57" s="31" t="e">
        <f t="shared" si="9"/>
        <v>#VALUE!</v>
      </c>
      <c r="J57" s="32" t="e">
        <f t="shared" si="7"/>
        <v>#VALUE!</v>
      </c>
      <c r="K57" s="57" t="e">
        <f t="shared" si="10"/>
        <v>#VALUE!</v>
      </c>
      <c r="U57" s="85" t="e">
        <f t="shared" si="3"/>
        <v>#N/A</v>
      </c>
    </row>
    <row r="58" spans="2:21" ht="15">
      <c r="B58" s="72" t="s">
        <v>216</v>
      </c>
      <c r="C58" s="65">
        <f t="shared" si="4"/>
        <v>3.799999999999997</v>
      </c>
      <c r="D58" s="66">
        <v>71.6</v>
      </c>
      <c r="E58" s="65">
        <f>SUM($C$15:C58)</f>
        <v>467.1</v>
      </c>
      <c r="F58" s="54">
        <v>22</v>
      </c>
      <c r="G58" s="52" t="e">
        <f t="shared" si="11"/>
        <v>#VALUE!</v>
      </c>
      <c r="H58" s="56"/>
      <c r="I58" s="31" t="e">
        <f t="shared" si="9"/>
        <v>#VALUE!</v>
      </c>
      <c r="J58" s="32" t="e">
        <f t="shared" si="7"/>
        <v>#VALUE!</v>
      </c>
      <c r="K58" s="57" t="e">
        <f t="shared" si="10"/>
        <v>#VALUE!</v>
      </c>
      <c r="U58" s="1" t="e">
        <f t="shared" si="3"/>
        <v>#N/A</v>
      </c>
    </row>
    <row r="59" spans="2:21" ht="15">
      <c r="B59" s="72" t="s">
        <v>217</v>
      </c>
      <c r="C59" s="65">
        <f t="shared" si="4"/>
        <v>4.900000000000006</v>
      </c>
      <c r="D59" s="66">
        <v>76.5</v>
      </c>
      <c r="E59" s="65">
        <f>SUM($C$15:C59)</f>
        <v>472</v>
      </c>
      <c r="F59" s="54">
        <v>22</v>
      </c>
      <c r="G59" s="52" t="e">
        <f t="shared" si="11"/>
        <v>#VALUE!</v>
      </c>
      <c r="H59" s="56"/>
      <c r="I59" s="31" t="e">
        <f t="shared" si="9"/>
        <v>#VALUE!</v>
      </c>
      <c r="J59" s="32" t="e">
        <f t="shared" si="7"/>
        <v>#VALUE!</v>
      </c>
      <c r="K59" s="57" t="e">
        <f t="shared" si="10"/>
        <v>#VALUE!</v>
      </c>
      <c r="U59" s="1" t="e">
        <f t="shared" si="3"/>
        <v>#N/A</v>
      </c>
    </row>
    <row r="60" spans="2:21" ht="15">
      <c r="B60" s="72" t="s">
        <v>218</v>
      </c>
      <c r="C60" s="65">
        <f t="shared" si="4"/>
        <v>5.700000000000003</v>
      </c>
      <c r="D60" s="66">
        <v>82.2</v>
      </c>
      <c r="E60" s="65">
        <f>SUM($C$15:C60)</f>
        <v>477.7</v>
      </c>
      <c r="F60" s="54">
        <v>22</v>
      </c>
      <c r="G60" s="52" t="e">
        <f t="shared" si="11"/>
        <v>#VALUE!</v>
      </c>
      <c r="H60" s="56"/>
      <c r="I60" s="31" t="e">
        <f t="shared" si="9"/>
        <v>#VALUE!</v>
      </c>
      <c r="J60" s="32" t="e">
        <f t="shared" si="7"/>
        <v>#VALUE!</v>
      </c>
      <c r="K60" s="57" t="e">
        <f t="shared" si="10"/>
        <v>#VALUE!</v>
      </c>
      <c r="U60" s="1" t="e">
        <f t="shared" si="3"/>
        <v>#N/A</v>
      </c>
    </row>
    <row r="61" spans="2:21" ht="15">
      <c r="B61" s="72" t="s">
        <v>219</v>
      </c>
      <c r="C61" s="65">
        <f t="shared" si="4"/>
        <v>9.599999999999994</v>
      </c>
      <c r="D61" s="66">
        <v>91.8</v>
      </c>
      <c r="E61" s="65">
        <f>SUM($C$15:C61)</f>
        <v>487.29999999999995</v>
      </c>
      <c r="F61" s="54">
        <v>22</v>
      </c>
      <c r="G61" s="52" t="e">
        <f t="shared" si="11"/>
        <v>#VALUE!</v>
      </c>
      <c r="H61" s="56"/>
      <c r="I61" s="31" t="e">
        <f t="shared" si="9"/>
        <v>#VALUE!</v>
      </c>
      <c r="J61" s="32" t="e">
        <f t="shared" si="7"/>
        <v>#VALUE!</v>
      </c>
      <c r="K61" s="57" t="e">
        <f t="shared" si="10"/>
        <v>#VALUE!</v>
      </c>
      <c r="U61" s="1" t="e">
        <f aca="true" t="shared" si="12" ref="U61:U85">VLOOKUP($S61,$A$15:$E$149,5,FALSE)</f>
        <v>#N/A</v>
      </c>
    </row>
    <row r="62" spans="1:21" s="87" customFormat="1" ht="15.75">
      <c r="A62" s="86" t="s">
        <v>49</v>
      </c>
      <c r="B62" s="73" t="s">
        <v>220</v>
      </c>
      <c r="C62" s="63">
        <f t="shared" si="4"/>
        <v>10.700000000000003</v>
      </c>
      <c r="D62" s="64">
        <v>102.5</v>
      </c>
      <c r="E62" s="63">
        <f>SUM($C$15:C62)</f>
        <v>497.99999999999994</v>
      </c>
      <c r="F62" s="58">
        <v>22</v>
      </c>
      <c r="G62" s="59" t="e">
        <f t="shared" si="11"/>
        <v>#VALUE!</v>
      </c>
      <c r="H62" s="60"/>
      <c r="I62" s="67" t="e">
        <f t="shared" si="9"/>
        <v>#VALUE!</v>
      </c>
      <c r="J62" s="68" t="e">
        <f t="shared" si="7"/>
        <v>#VALUE!</v>
      </c>
      <c r="K62" s="61" t="e">
        <f t="shared" si="10"/>
        <v>#VALUE!</v>
      </c>
      <c r="U62" s="87" t="e">
        <f t="shared" si="12"/>
        <v>#N/A</v>
      </c>
    </row>
    <row r="63" spans="2:21" ht="15">
      <c r="B63" s="72" t="s">
        <v>221</v>
      </c>
      <c r="C63" s="65">
        <f t="shared" si="4"/>
        <v>9.799999999999997</v>
      </c>
      <c r="D63" s="66">
        <v>112.3</v>
      </c>
      <c r="E63" s="65">
        <f>SUM($C$15:C63)</f>
        <v>507.79999999999995</v>
      </c>
      <c r="F63" s="54">
        <v>22</v>
      </c>
      <c r="G63" s="52" t="e">
        <f t="shared" si="11"/>
        <v>#VALUE!</v>
      </c>
      <c r="H63" s="56"/>
      <c r="I63" s="31" t="e">
        <f t="shared" si="9"/>
        <v>#VALUE!</v>
      </c>
      <c r="J63" s="32" t="e">
        <f t="shared" si="7"/>
        <v>#VALUE!</v>
      </c>
      <c r="K63" s="57" t="e">
        <f t="shared" si="10"/>
        <v>#VALUE!</v>
      </c>
      <c r="L63" s="45"/>
      <c r="U63" s="1" t="e">
        <f t="shared" si="12"/>
        <v>#N/A</v>
      </c>
    </row>
    <row r="64" spans="2:21" ht="15">
      <c r="B64" s="72" t="s">
        <v>222</v>
      </c>
      <c r="C64" s="65">
        <f t="shared" si="4"/>
        <v>12</v>
      </c>
      <c r="D64" s="66">
        <v>124.3</v>
      </c>
      <c r="E64" s="65">
        <f>SUM($C$15:C64)</f>
        <v>519.8</v>
      </c>
      <c r="F64" s="54">
        <v>22</v>
      </c>
      <c r="G64" s="52" t="e">
        <f t="shared" si="11"/>
        <v>#VALUE!</v>
      </c>
      <c r="H64" s="56"/>
      <c r="I64" s="31" t="e">
        <f t="shared" si="9"/>
        <v>#VALUE!</v>
      </c>
      <c r="J64" s="32" t="e">
        <f t="shared" si="7"/>
        <v>#VALUE!</v>
      </c>
      <c r="K64" s="57" t="e">
        <f t="shared" si="10"/>
        <v>#VALUE!</v>
      </c>
      <c r="L64" s="45"/>
      <c r="U64" s="1" t="e">
        <f t="shared" si="12"/>
        <v>#N/A</v>
      </c>
    </row>
    <row r="65" spans="2:21" ht="15">
      <c r="B65" s="72" t="s">
        <v>223</v>
      </c>
      <c r="C65" s="65">
        <f t="shared" si="4"/>
        <v>5.200000000000003</v>
      </c>
      <c r="D65" s="66">
        <v>129.5</v>
      </c>
      <c r="E65" s="65">
        <f>SUM($C$15:C65)</f>
        <v>525</v>
      </c>
      <c r="F65" s="54"/>
      <c r="G65" s="52" t="e">
        <f t="shared" si="11"/>
        <v>#VALUE!</v>
      </c>
      <c r="H65" s="56"/>
      <c r="I65" s="31" t="e">
        <f t="shared" si="9"/>
        <v>#VALUE!</v>
      </c>
      <c r="J65" s="32" t="e">
        <f t="shared" si="7"/>
        <v>#VALUE!</v>
      </c>
      <c r="K65" s="57" t="e">
        <f t="shared" si="10"/>
        <v>#VALUE!</v>
      </c>
      <c r="U65" s="1" t="e">
        <f t="shared" si="12"/>
        <v>#N/A</v>
      </c>
    </row>
    <row r="66" spans="2:21" ht="15">
      <c r="B66" s="79" t="s">
        <v>226</v>
      </c>
      <c r="C66" s="65">
        <f t="shared" si="4"/>
        <v>4.099999999999994</v>
      </c>
      <c r="D66" s="66">
        <v>133.6</v>
      </c>
      <c r="E66" s="65">
        <f>SUM($C$15:C66)</f>
        <v>529.1</v>
      </c>
      <c r="F66" s="54"/>
      <c r="G66" s="52" t="e">
        <f t="shared" si="11"/>
        <v>#VALUE!</v>
      </c>
      <c r="H66" s="56"/>
      <c r="I66" s="31" t="e">
        <f t="shared" si="9"/>
        <v>#VALUE!</v>
      </c>
      <c r="J66" s="32" t="e">
        <f t="shared" si="7"/>
        <v>#VALUE!</v>
      </c>
      <c r="K66" s="57" t="e">
        <f t="shared" si="10"/>
        <v>#VALUE!</v>
      </c>
      <c r="U66" s="1" t="e">
        <f t="shared" si="12"/>
        <v>#N/A</v>
      </c>
    </row>
    <row r="67" spans="2:21" ht="15">
      <c r="B67" s="72" t="s">
        <v>224</v>
      </c>
      <c r="C67" s="65">
        <f t="shared" si="4"/>
        <v>5.400000000000006</v>
      </c>
      <c r="D67" s="66">
        <v>139</v>
      </c>
      <c r="E67" s="65">
        <f>SUM($C$15:C67)</f>
        <v>534.5</v>
      </c>
      <c r="F67" s="54"/>
      <c r="G67" s="52" t="e">
        <f t="shared" si="11"/>
        <v>#VALUE!</v>
      </c>
      <c r="H67" s="56"/>
      <c r="I67" s="31" t="e">
        <f t="shared" si="9"/>
        <v>#VALUE!</v>
      </c>
      <c r="J67" s="32" t="e">
        <f t="shared" si="7"/>
        <v>#VALUE!</v>
      </c>
      <c r="K67" s="57" t="e">
        <f t="shared" si="10"/>
        <v>#VALUE!</v>
      </c>
      <c r="U67" s="1" t="e">
        <f t="shared" si="12"/>
        <v>#N/A</v>
      </c>
    </row>
    <row r="68" spans="2:21" ht="15">
      <c r="B68" s="79" t="s">
        <v>230</v>
      </c>
      <c r="C68" s="65">
        <f t="shared" si="4"/>
        <v>6.599999999999994</v>
      </c>
      <c r="D68" s="66">
        <v>145.6</v>
      </c>
      <c r="E68" s="65">
        <f>SUM($C$15:C68)</f>
        <v>541.1</v>
      </c>
      <c r="F68" s="54"/>
      <c r="G68" s="52" t="e">
        <f t="shared" si="11"/>
        <v>#VALUE!</v>
      </c>
      <c r="H68" s="56"/>
      <c r="I68" s="31" t="e">
        <f t="shared" si="9"/>
        <v>#VALUE!</v>
      </c>
      <c r="J68" s="32" t="e">
        <f t="shared" si="7"/>
        <v>#VALUE!</v>
      </c>
      <c r="K68" s="57" t="e">
        <f t="shared" si="10"/>
        <v>#VALUE!</v>
      </c>
      <c r="U68" s="1" t="e">
        <f t="shared" si="12"/>
        <v>#N/A</v>
      </c>
    </row>
    <row r="69" spans="2:21" ht="15">
      <c r="B69" s="79" t="s">
        <v>231</v>
      </c>
      <c r="C69" s="65">
        <f t="shared" si="4"/>
        <v>9.900000000000006</v>
      </c>
      <c r="D69" s="66">
        <v>155.5</v>
      </c>
      <c r="E69" s="65">
        <f>SUM($C$15:C69)</f>
        <v>551</v>
      </c>
      <c r="F69" s="54"/>
      <c r="G69" s="52" t="e">
        <f t="shared" si="11"/>
        <v>#VALUE!</v>
      </c>
      <c r="H69" s="56"/>
      <c r="I69" s="31" t="e">
        <f t="shared" si="9"/>
        <v>#VALUE!</v>
      </c>
      <c r="J69" s="32" t="e">
        <f t="shared" si="7"/>
        <v>#VALUE!</v>
      </c>
      <c r="K69" s="57" t="e">
        <f t="shared" si="10"/>
        <v>#VALUE!</v>
      </c>
      <c r="L69" s="45"/>
      <c r="U69" s="1" t="e">
        <f t="shared" si="12"/>
        <v>#N/A</v>
      </c>
    </row>
    <row r="70" spans="2:21" ht="15">
      <c r="B70" s="79" t="s">
        <v>232</v>
      </c>
      <c r="C70" s="65">
        <f t="shared" si="4"/>
        <v>4</v>
      </c>
      <c r="D70" s="66">
        <v>159.5</v>
      </c>
      <c r="E70" s="65">
        <f>SUM($C$15:C70)</f>
        <v>555</v>
      </c>
      <c r="F70" s="54"/>
      <c r="G70" s="52" t="e">
        <f t="shared" si="11"/>
        <v>#VALUE!</v>
      </c>
      <c r="H70" s="56"/>
      <c r="I70" s="31" t="e">
        <f t="shared" si="9"/>
        <v>#VALUE!</v>
      </c>
      <c r="J70" s="32" t="e">
        <f t="shared" si="7"/>
        <v>#VALUE!</v>
      </c>
      <c r="K70" s="57" t="e">
        <f t="shared" si="10"/>
        <v>#VALUE!</v>
      </c>
      <c r="U70" s="1" t="e">
        <f t="shared" si="12"/>
        <v>#N/A</v>
      </c>
    </row>
    <row r="71" spans="2:21" ht="15">
      <c r="B71" s="79" t="s">
        <v>233</v>
      </c>
      <c r="C71" s="65">
        <f t="shared" si="4"/>
        <v>8.300000000000011</v>
      </c>
      <c r="D71" s="66">
        <v>167.8</v>
      </c>
      <c r="E71" s="65">
        <f>SUM($C$15:C71)</f>
        <v>563.3</v>
      </c>
      <c r="F71" s="54"/>
      <c r="G71" s="52" t="e">
        <f t="shared" si="11"/>
        <v>#VALUE!</v>
      </c>
      <c r="H71" s="56"/>
      <c r="I71" s="31" t="e">
        <f t="shared" si="9"/>
        <v>#VALUE!</v>
      </c>
      <c r="J71" s="32" t="e">
        <f t="shared" si="7"/>
        <v>#VALUE!</v>
      </c>
      <c r="K71" s="57" t="e">
        <f t="shared" si="10"/>
        <v>#VALUE!</v>
      </c>
      <c r="U71" s="1" t="e">
        <f t="shared" si="12"/>
        <v>#N/A</v>
      </c>
    </row>
    <row r="72" spans="2:21" ht="15">
      <c r="B72" s="81" t="s">
        <v>234</v>
      </c>
      <c r="C72" s="65">
        <f t="shared" si="4"/>
        <v>4.699999999999989</v>
      </c>
      <c r="D72" s="66">
        <v>172.5</v>
      </c>
      <c r="E72" s="65">
        <f>SUM($C$15:C72)</f>
        <v>568</v>
      </c>
      <c r="F72" s="54"/>
      <c r="G72" s="52" t="e">
        <f t="shared" si="11"/>
        <v>#VALUE!</v>
      </c>
      <c r="H72" s="56"/>
      <c r="I72" s="31" t="e">
        <f t="shared" si="9"/>
        <v>#VALUE!</v>
      </c>
      <c r="J72" s="32" t="e">
        <f t="shared" si="7"/>
        <v>#VALUE!</v>
      </c>
      <c r="K72" s="57" t="e">
        <f t="shared" si="10"/>
        <v>#VALUE!</v>
      </c>
      <c r="U72" s="1" t="e">
        <f t="shared" si="12"/>
        <v>#N/A</v>
      </c>
    </row>
    <row r="73" spans="2:21" ht="15" customHeight="1">
      <c r="B73" s="62" t="s">
        <v>235</v>
      </c>
      <c r="C73" s="65">
        <f t="shared" si="4"/>
        <v>3.5</v>
      </c>
      <c r="D73" s="66">
        <v>176</v>
      </c>
      <c r="E73" s="65">
        <f>SUM($C$15:C73)</f>
        <v>571.5</v>
      </c>
      <c r="F73" s="54"/>
      <c r="G73" s="52" t="e">
        <f t="shared" si="11"/>
        <v>#VALUE!</v>
      </c>
      <c r="H73" s="56"/>
      <c r="I73" s="31" t="e">
        <f t="shared" si="9"/>
        <v>#VALUE!</v>
      </c>
      <c r="J73" s="32" t="e">
        <f t="shared" si="7"/>
        <v>#VALUE!</v>
      </c>
      <c r="K73" s="57" t="e">
        <f t="shared" si="10"/>
        <v>#VALUE!</v>
      </c>
      <c r="L73" s="45"/>
      <c r="U73" s="1" t="e">
        <f t="shared" si="12"/>
        <v>#N/A</v>
      </c>
    </row>
    <row r="74" spans="2:21" ht="15">
      <c r="B74" s="81" t="s">
        <v>236</v>
      </c>
      <c r="C74" s="65">
        <f t="shared" si="4"/>
        <v>5.400000000000006</v>
      </c>
      <c r="D74" s="66">
        <v>181.4</v>
      </c>
      <c r="E74" s="65">
        <f>SUM($C$15:C74)</f>
        <v>576.9</v>
      </c>
      <c r="F74" s="54"/>
      <c r="G74" s="52" t="e">
        <f t="shared" si="11"/>
        <v>#VALUE!</v>
      </c>
      <c r="H74" s="56"/>
      <c r="I74" s="31" t="e">
        <f t="shared" si="9"/>
        <v>#VALUE!</v>
      </c>
      <c r="J74" s="32" t="e">
        <f t="shared" si="7"/>
        <v>#VALUE!</v>
      </c>
      <c r="K74" s="57" t="e">
        <f t="shared" si="10"/>
        <v>#VALUE!</v>
      </c>
      <c r="P74" s="45"/>
      <c r="U74" s="1" t="e">
        <f t="shared" si="12"/>
        <v>#N/A</v>
      </c>
    </row>
    <row r="75" spans="2:21" ht="15">
      <c r="B75" s="81" t="s">
        <v>237</v>
      </c>
      <c r="C75" s="65">
        <f t="shared" si="4"/>
        <v>3.4000000000000057</v>
      </c>
      <c r="D75" s="66">
        <v>184.8</v>
      </c>
      <c r="E75" s="65">
        <f>SUM($C$15:C75)</f>
        <v>580.3</v>
      </c>
      <c r="F75" s="54"/>
      <c r="G75" s="52" t="e">
        <f t="shared" si="11"/>
        <v>#VALUE!</v>
      </c>
      <c r="H75" s="56"/>
      <c r="I75" s="31" t="e">
        <f t="shared" si="9"/>
        <v>#VALUE!</v>
      </c>
      <c r="J75" s="32" t="e">
        <f t="shared" si="7"/>
        <v>#VALUE!</v>
      </c>
      <c r="K75" s="57" t="e">
        <f t="shared" si="10"/>
        <v>#VALUE!</v>
      </c>
      <c r="P75" s="45"/>
      <c r="U75" s="1" t="e">
        <f t="shared" si="12"/>
        <v>#N/A</v>
      </c>
    </row>
    <row r="76" spans="2:21" ht="15">
      <c r="B76" s="81" t="s">
        <v>239</v>
      </c>
      <c r="C76" s="65">
        <f t="shared" si="4"/>
        <v>3.799999999999983</v>
      </c>
      <c r="D76" s="66">
        <v>188.6</v>
      </c>
      <c r="E76" s="65">
        <f>SUM($C$15:C76)</f>
        <v>584.0999999999999</v>
      </c>
      <c r="F76" s="54"/>
      <c r="G76" s="52" t="e">
        <f t="shared" si="11"/>
        <v>#VALUE!</v>
      </c>
      <c r="H76" s="56"/>
      <c r="I76" s="31" t="e">
        <f t="shared" si="9"/>
        <v>#VALUE!</v>
      </c>
      <c r="J76" s="32" t="e">
        <f t="shared" si="7"/>
        <v>#VALUE!</v>
      </c>
      <c r="K76" s="57" t="e">
        <f t="shared" si="10"/>
        <v>#VALUE!</v>
      </c>
      <c r="P76" s="45"/>
      <c r="U76" s="1" t="e">
        <f t="shared" si="12"/>
        <v>#N/A</v>
      </c>
    </row>
    <row r="77" spans="2:21" ht="15">
      <c r="B77" s="81" t="s">
        <v>238</v>
      </c>
      <c r="C77" s="65">
        <f t="shared" si="4"/>
        <v>11.400000000000006</v>
      </c>
      <c r="D77" s="66">
        <v>200</v>
      </c>
      <c r="E77" s="65">
        <f>SUM($C$15:C77)</f>
        <v>595.4999999999999</v>
      </c>
      <c r="F77" s="54"/>
      <c r="G77" s="52" t="e">
        <f t="shared" si="11"/>
        <v>#VALUE!</v>
      </c>
      <c r="H77" s="56"/>
      <c r="I77" s="31" t="e">
        <f t="shared" si="9"/>
        <v>#VALUE!</v>
      </c>
      <c r="J77" s="32" t="e">
        <f t="shared" si="7"/>
        <v>#VALUE!</v>
      </c>
      <c r="K77" s="57" t="e">
        <f t="shared" si="10"/>
        <v>#VALUE!</v>
      </c>
      <c r="P77" s="45"/>
      <c r="U77" s="1" t="e">
        <f t="shared" si="12"/>
        <v>#N/A</v>
      </c>
    </row>
    <row r="78" spans="2:21" ht="15">
      <c r="B78" s="81" t="s">
        <v>240</v>
      </c>
      <c r="C78" s="65">
        <f t="shared" si="4"/>
        <v>2.5999999999999943</v>
      </c>
      <c r="D78" s="66">
        <v>202.6</v>
      </c>
      <c r="E78" s="65">
        <f>SUM($C$15:C78)</f>
        <v>598.0999999999999</v>
      </c>
      <c r="F78" s="54"/>
      <c r="G78" s="52" t="e">
        <f t="shared" si="11"/>
        <v>#VALUE!</v>
      </c>
      <c r="H78" s="56"/>
      <c r="I78" s="31" t="e">
        <f t="shared" si="9"/>
        <v>#VALUE!</v>
      </c>
      <c r="J78" s="32" t="e">
        <f t="shared" si="7"/>
        <v>#VALUE!</v>
      </c>
      <c r="K78" s="57" t="e">
        <f t="shared" si="10"/>
        <v>#VALUE!</v>
      </c>
      <c r="P78" s="45"/>
      <c r="U78" s="1" t="e">
        <f t="shared" si="12"/>
        <v>#N/A</v>
      </c>
    </row>
    <row r="79" spans="2:21" ht="15">
      <c r="B79" s="81" t="s">
        <v>241</v>
      </c>
      <c r="C79" s="65">
        <f t="shared" si="4"/>
      </c>
      <c r="D79" s="66"/>
      <c r="E79" s="65">
        <f>SUM($C$15:C79)</f>
        <v>598.0999999999999</v>
      </c>
      <c r="F79" s="54"/>
      <c r="G79" s="52" t="e">
        <f t="shared" si="11"/>
        <v>#VALUE!</v>
      </c>
      <c r="H79" s="56"/>
      <c r="I79" s="31" t="e">
        <f t="shared" si="9"/>
        <v>#VALUE!</v>
      </c>
      <c r="J79" s="32" t="e">
        <f t="shared" si="7"/>
        <v>#VALUE!</v>
      </c>
      <c r="K79" s="57" t="e">
        <f t="shared" si="10"/>
        <v>#VALUE!</v>
      </c>
      <c r="P79" s="45"/>
      <c r="U79" s="1" t="e">
        <f t="shared" si="12"/>
        <v>#N/A</v>
      </c>
    </row>
    <row r="80" spans="2:21" ht="15.75">
      <c r="B80" s="71"/>
      <c r="C80" s="65">
        <f t="shared" si="4"/>
      </c>
      <c r="D80" s="64"/>
      <c r="E80" s="65">
        <f>SUM($C$15:C80)</f>
        <v>598.0999999999999</v>
      </c>
      <c r="F80" s="58"/>
      <c r="G80" s="52" t="e">
        <f t="shared" si="11"/>
        <v>#VALUE!</v>
      </c>
      <c r="H80" s="60"/>
      <c r="I80" s="31" t="e">
        <f t="shared" si="9"/>
        <v>#VALUE!</v>
      </c>
      <c r="J80" s="32" t="e">
        <f aca="true" t="shared" si="13" ref="J80:J122">CONCATENATE(DAY(I80),"/",MONTH(I80),"/",YEAR(I80))</f>
        <v>#VALUE!</v>
      </c>
      <c r="K80" s="57" t="e">
        <f t="shared" si="10"/>
        <v>#VALUE!</v>
      </c>
      <c r="P80" s="45"/>
      <c r="U80" s="1" t="e">
        <f t="shared" si="12"/>
        <v>#N/A</v>
      </c>
    </row>
    <row r="81" spans="2:21" ht="15">
      <c r="B81" s="53"/>
      <c r="C81" s="65">
        <f t="shared" si="4"/>
      </c>
      <c r="D81" s="66"/>
      <c r="E81" s="65">
        <f>SUM($C$15:C81)</f>
        <v>598.0999999999999</v>
      </c>
      <c r="F81" s="54"/>
      <c r="G81" s="52" t="e">
        <f t="shared" si="11"/>
        <v>#VALUE!</v>
      </c>
      <c r="H81" s="56"/>
      <c r="I81" s="31" t="e">
        <f aca="true" t="shared" si="14" ref="I81:I122">IF(E81="","",K80+(C81/(F81*24)))</f>
        <v>#VALUE!</v>
      </c>
      <c r="J81" s="32" t="e">
        <f t="shared" si="13"/>
        <v>#VALUE!</v>
      </c>
      <c r="K81" s="57" t="e">
        <f aca="true" t="shared" si="15" ref="K81:K122">IF(E81="","",H81+I81)</f>
        <v>#VALUE!</v>
      </c>
      <c r="P81" s="45"/>
      <c r="U81" s="1" t="e">
        <f t="shared" si="12"/>
        <v>#N/A</v>
      </c>
    </row>
    <row r="82" spans="2:21" ht="15">
      <c r="B82" s="78"/>
      <c r="C82" s="65">
        <f t="shared" si="4"/>
      </c>
      <c r="D82" s="66"/>
      <c r="E82" s="65">
        <f>SUM($C$15:C82)</f>
        <v>598.0999999999999</v>
      </c>
      <c r="F82" s="54"/>
      <c r="G82" s="52" t="e">
        <f t="shared" si="11"/>
        <v>#VALUE!</v>
      </c>
      <c r="H82" s="56"/>
      <c r="I82" s="31" t="e">
        <f t="shared" si="14"/>
        <v>#VALUE!</v>
      </c>
      <c r="J82" s="32" t="e">
        <f t="shared" si="13"/>
        <v>#VALUE!</v>
      </c>
      <c r="K82" s="57" t="e">
        <f t="shared" si="15"/>
        <v>#VALUE!</v>
      </c>
      <c r="P82" s="45"/>
      <c r="U82" s="1" t="e">
        <f t="shared" si="12"/>
        <v>#N/A</v>
      </c>
    </row>
    <row r="83" spans="2:21" ht="15">
      <c r="B83" s="53"/>
      <c r="C83" s="65">
        <f aca="true" t="shared" si="16" ref="C83:C122">IF(D83="","",IF(D83&lt;D82,D83,D83-D82))</f>
      </c>
      <c r="D83" s="66"/>
      <c r="E83" s="65">
        <f>SUM($C$15:C83)</f>
        <v>598.0999999999999</v>
      </c>
      <c r="F83" s="54"/>
      <c r="G83" s="52" t="e">
        <f t="shared" si="11"/>
        <v>#VALUE!</v>
      </c>
      <c r="H83" s="56"/>
      <c r="I83" s="31" t="e">
        <f t="shared" si="14"/>
        <v>#VALUE!</v>
      </c>
      <c r="J83" s="32" t="e">
        <f t="shared" si="13"/>
        <v>#VALUE!</v>
      </c>
      <c r="K83" s="57" t="e">
        <f t="shared" si="15"/>
        <v>#VALUE!</v>
      </c>
      <c r="L83" s="45"/>
      <c r="P83" s="45"/>
      <c r="U83" s="1" t="e">
        <f t="shared" si="12"/>
        <v>#N/A</v>
      </c>
    </row>
    <row r="84" spans="2:21" ht="15">
      <c r="B84" s="53"/>
      <c r="C84" s="65">
        <f t="shared" si="16"/>
      </c>
      <c r="D84" s="66"/>
      <c r="E84" s="65">
        <f>SUM($C$15:C84)</f>
        <v>598.0999999999999</v>
      </c>
      <c r="F84" s="54"/>
      <c r="G84" s="52" t="e">
        <f aca="true" t="shared" si="17" ref="G84:G122">IF(E84="","",E84/((K84-$C$4)*24))</f>
        <v>#VALUE!</v>
      </c>
      <c r="H84" s="56"/>
      <c r="I84" s="31" t="e">
        <f t="shared" si="14"/>
        <v>#VALUE!</v>
      </c>
      <c r="J84" s="32" t="e">
        <f t="shared" si="13"/>
        <v>#VALUE!</v>
      </c>
      <c r="K84" s="57" t="e">
        <f t="shared" si="15"/>
        <v>#VALUE!</v>
      </c>
      <c r="L84" s="45"/>
      <c r="P84" s="45"/>
      <c r="U84" s="1" t="e">
        <f t="shared" si="12"/>
        <v>#N/A</v>
      </c>
    </row>
    <row r="85" spans="2:21" ht="15">
      <c r="B85" s="78"/>
      <c r="C85" s="65">
        <f t="shared" si="16"/>
      </c>
      <c r="D85" s="66"/>
      <c r="E85" s="65">
        <f>SUM($C$15:C85)</f>
        <v>598.0999999999999</v>
      </c>
      <c r="F85" s="54"/>
      <c r="G85" s="52" t="e">
        <f t="shared" si="17"/>
        <v>#VALUE!</v>
      </c>
      <c r="H85" s="56"/>
      <c r="I85" s="31" t="e">
        <f t="shared" si="14"/>
        <v>#VALUE!</v>
      </c>
      <c r="J85" s="32" t="e">
        <f t="shared" si="13"/>
        <v>#VALUE!</v>
      </c>
      <c r="K85" s="57" t="e">
        <f t="shared" si="15"/>
        <v>#VALUE!</v>
      </c>
      <c r="L85" s="45"/>
      <c r="P85" s="45"/>
      <c r="U85" s="1" t="e">
        <f t="shared" si="12"/>
        <v>#N/A</v>
      </c>
    </row>
    <row r="86" spans="2:16" ht="15">
      <c r="B86" s="78"/>
      <c r="C86" s="65">
        <f t="shared" si="16"/>
      </c>
      <c r="D86" s="66"/>
      <c r="E86" s="65">
        <f>SUM($C$15:C86)</f>
        <v>598.0999999999999</v>
      </c>
      <c r="F86" s="54"/>
      <c r="G86" s="52" t="e">
        <f t="shared" si="17"/>
        <v>#VALUE!</v>
      </c>
      <c r="H86" s="56"/>
      <c r="I86" s="31" t="e">
        <f t="shared" si="14"/>
        <v>#VALUE!</v>
      </c>
      <c r="J86" s="32" t="e">
        <f t="shared" si="13"/>
        <v>#VALUE!</v>
      </c>
      <c r="K86" s="57" t="e">
        <f t="shared" si="15"/>
        <v>#VALUE!</v>
      </c>
      <c r="L86" s="45"/>
      <c r="P86" s="45"/>
    </row>
    <row r="87" spans="2:21" ht="15">
      <c r="B87" s="53"/>
      <c r="C87" s="65">
        <f t="shared" si="16"/>
      </c>
      <c r="D87" s="66"/>
      <c r="E87" s="65">
        <f>SUM($C$15:C87)</f>
        <v>598.0999999999999</v>
      </c>
      <c r="F87" s="54"/>
      <c r="G87" s="52" t="e">
        <f t="shared" si="17"/>
        <v>#VALUE!</v>
      </c>
      <c r="H87" s="56"/>
      <c r="I87" s="31" t="e">
        <f t="shared" si="14"/>
        <v>#VALUE!</v>
      </c>
      <c r="J87" s="32" t="e">
        <f t="shared" si="13"/>
        <v>#VALUE!</v>
      </c>
      <c r="K87" s="57" t="e">
        <f t="shared" si="15"/>
        <v>#VALUE!</v>
      </c>
      <c r="P87" s="45"/>
      <c r="U87" s="1" t="e">
        <f aca="true" t="shared" si="18" ref="U87:U121">VLOOKUP($S87,$A$15:$E$149,5,FALSE)</f>
        <v>#N/A</v>
      </c>
    </row>
    <row r="88" spans="2:21" ht="15">
      <c r="B88" s="78"/>
      <c r="C88" s="65">
        <f t="shared" si="16"/>
      </c>
      <c r="D88" s="66"/>
      <c r="E88" s="65">
        <f>SUM($C$15:C88)</f>
        <v>598.0999999999999</v>
      </c>
      <c r="F88" s="54"/>
      <c r="G88" s="52" t="e">
        <f t="shared" si="17"/>
        <v>#VALUE!</v>
      </c>
      <c r="H88" s="56"/>
      <c r="I88" s="31" t="e">
        <f t="shared" si="14"/>
        <v>#VALUE!</v>
      </c>
      <c r="J88" s="32" t="e">
        <f t="shared" si="13"/>
        <v>#VALUE!</v>
      </c>
      <c r="K88" s="57" t="e">
        <f t="shared" si="15"/>
        <v>#VALUE!</v>
      </c>
      <c r="P88" s="45"/>
      <c r="U88" s="1" t="e">
        <f t="shared" si="18"/>
        <v>#N/A</v>
      </c>
    </row>
    <row r="89" spans="2:21" ht="15">
      <c r="B89" s="78"/>
      <c r="C89" s="65">
        <f t="shared" si="16"/>
      </c>
      <c r="D89" s="66"/>
      <c r="E89" s="65">
        <f>SUM($C$15:C89)</f>
        <v>598.0999999999999</v>
      </c>
      <c r="F89" s="54"/>
      <c r="G89" s="52" t="e">
        <f t="shared" si="17"/>
        <v>#VALUE!</v>
      </c>
      <c r="H89" s="56"/>
      <c r="I89" s="31" t="e">
        <f t="shared" si="14"/>
        <v>#VALUE!</v>
      </c>
      <c r="J89" s="32" t="e">
        <f t="shared" si="13"/>
        <v>#VALUE!</v>
      </c>
      <c r="K89" s="57" t="e">
        <f t="shared" si="15"/>
        <v>#VALUE!</v>
      </c>
      <c r="P89" s="45"/>
      <c r="U89" s="1" t="e">
        <f t="shared" si="18"/>
        <v>#N/A</v>
      </c>
    </row>
    <row r="90" spans="2:21" ht="15">
      <c r="B90" s="78"/>
      <c r="C90" s="65">
        <f t="shared" si="16"/>
      </c>
      <c r="D90" s="66"/>
      <c r="E90" s="65">
        <f>SUM($C$15:C90)</f>
        <v>598.0999999999999</v>
      </c>
      <c r="F90" s="54"/>
      <c r="G90" s="52" t="e">
        <f t="shared" si="17"/>
        <v>#VALUE!</v>
      </c>
      <c r="H90" s="56"/>
      <c r="I90" s="31" t="e">
        <f t="shared" si="14"/>
        <v>#VALUE!</v>
      </c>
      <c r="J90" s="32" t="e">
        <f t="shared" si="13"/>
        <v>#VALUE!</v>
      </c>
      <c r="K90" s="57" t="e">
        <f t="shared" si="15"/>
        <v>#VALUE!</v>
      </c>
      <c r="P90" s="45"/>
      <c r="U90" s="1" t="e">
        <f t="shared" si="18"/>
        <v>#N/A</v>
      </c>
    </row>
    <row r="91" spans="2:21" ht="15">
      <c r="B91" s="78"/>
      <c r="C91" s="65">
        <f t="shared" si="16"/>
      </c>
      <c r="D91" s="66"/>
      <c r="E91" s="65">
        <f>SUM($C$15:C91)</f>
        <v>598.0999999999999</v>
      </c>
      <c r="F91" s="54"/>
      <c r="G91" s="52" t="e">
        <f t="shared" si="17"/>
        <v>#VALUE!</v>
      </c>
      <c r="H91" s="56"/>
      <c r="I91" s="31" t="e">
        <f t="shared" si="14"/>
        <v>#VALUE!</v>
      </c>
      <c r="J91" s="32" t="e">
        <f t="shared" si="13"/>
        <v>#VALUE!</v>
      </c>
      <c r="K91" s="57" t="e">
        <f t="shared" si="15"/>
        <v>#VALUE!</v>
      </c>
      <c r="P91" s="45"/>
      <c r="U91" s="1" t="e">
        <f t="shared" si="18"/>
        <v>#N/A</v>
      </c>
    </row>
    <row r="92" spans="2:21" ht="15.75">
      <c r="B92" s="71"/>
      <c r="C92" s="65">
        <f t="shared" si="16"/>
      </c>
      <c r="D92" s="64"/>
      <c r="E92" s="65">
        <f>SUM($C$15:C92)</f>
        <v>598.0999999999999</v>
      </c>
      <c r="F92" s="58"/>
      <c r="G92" s="52" t="e">
        <f t="shared" si="17"/>
        <v>#VALUE!</v>
      </c>
      <c r="H92" s="60"/>
      <c r="I92" s="31" t="e">
        <f t="shared" si="14"/>
        <v>#VALUE!</v>
      </c>
      <c r="J92" s="32" t="e">
        <f t="shared" si="13"/>
        <v>#VALUE!</v>
      </c>
      <c r="K92" s="57" t="e">
        <f t="shared" si="15"/>
        <v>#VALUE!</v>
      </c>
      <c r="P92" s="45"/>
      <c r="U92" s="1" t="e">
        <f t="shared" si="18"/>
        <v>#N/A</v>
      </c>
    </row>
    <row r="93" spans="2:21" ht="15">
      <c r="B93" s="53"/>
      <c r="C93" s="65">
        <f t="shared" si="16"/>
      </c>
      <c r="D93" s="66"/>
      <c r="E93" s="65">
        <f>SUM($C$15:C93)</f>
        <v>598.0999999999999</v>
      </c>
      <c r="F93" s="54"/>
      <c r="G93" s="52" t="e">
        <f t="shared" si="17"/>
        <v>#VALUE!</v>
      </c>
      <c r="H93" s="56"/>
      <c r="I93" s="31" t="e">
        <f t="shared" si="14"/>
        <v>#VALUE!</v>
      </c>
      <c r="J93" s="32" t="e">
        <f t="shared" si="13"/>
        <v>#VALUE!</v>
      </c>
      <c r="K93" s="57" t="e">
        <f t="shared" si="15"/>
        <v>#VALUE!</v>
      </c>
      <c r="P93" s="45"/>
      <c r="U93" s="1" t="e">
        <f t="shared" si="18"/>
        <v>#N/A</v>
      </c>
    </row>
    <row r="94" spans="2:21" ht="15">
      <c r="B94" s="53"/>
      <c r="C94" s="65">
        <f t="shared" si="16"/>
      </c>
      <c r="D94" s="66"/>
      <c r="E94" s="65">
        <f>SUM($C$15:C94)</f>
        <v>598.0999999999999</v>
      </c>
      <c r="F94" s="54"/>
      <c r="G94" s="52" t="e">
        <f t="shared" si="17"/>
        <v>#VALUE!</v>
      </c>
      <c r="H94" s="56"/>
      <c r="I94" s="31" t="e">
        <f t="shared" si="14"/>
        <v>#VALUE!</v>
      </c>
      <c r="J94" s="32" t="e">
        <f t="shared" si="13"/>
        <v>#VALUE!</v>
      </c>
      <c r="K94" s="57" t="e">
        <f t="shared" si="15"/>
        <v>#VALUE!</v>
      </c>
      <c r="P94" s="45"/>
      <c r="U94" s="1" t="e">
        <f t="shared" si="18"/>
        <v>#N/A</v>
      </c>
    </row>
    <row r="95" spans="2:21" ht="15">
      <c r="B95" s="78"/>
      <c r="C95" s="65">
        <f t="shared" si="16"/>
      </c>
      <c r="D95" s="66"/>
      <c r="E95" s="65">
        <f>SUM($C$15:C95)</f>
        <v>598.0999999999999</v>
      </c>
      <c r="F95" s="54"/>
      <c r="G95" s="52" t="e">
        <f t="shared" si="17"/>
        <v>#VALUE!</v>
      </c>
      <c r="H95" s="56"/>
      <c r="I95" s="31" t="e">
        <f t="shared" si="14"/>
        <v>#VALUE!</v>
      </c>
      <c r="J95" s="32" t="e">
        <f t="shared" si="13"/>
        <v>#VALUE!</v>
      </c>
      <c r="K95" s="57" t="e">
        <f t="shared" si="15"/>
        <v>#VALUE!</v>
      </c>
      <c r="P95" s="45"/>
      <c r="U95" s="1" t="e">
        <f t="shared" si="18"/>
        <v>#N/A</v>
      </c>
    </row>
    <row r="96" spans="2:21" ht="15">
      <c r="B96" s="78"/>
      <c r="C96" s="65">
        <f t="shared" si="16"/>
      </c>
      <c r="D96" s="66"/>
      <c r="E96" s="65">
        <f>SUM($C$15:C96)</f>
        <v>598.0999999999999</v>
      </c>
      <c r="F96" s="54"/>
      <c r="G96" s="52" t="e">
        <f t="shared" si="17"/>
        <v>#VALUE!</v>
      </c>
      <c r="H96" s="56"/>
      <c r="I96" s="31" t="e">
        <f t="shared" si="14"/>
        <v>#VALUE!</v>
      </c>
      <c r="J96" s="32" t="e">
        <f t="shared" si="13"/>
        <v>#VALUE!</v>
      </c>
      <c r="K96" s="57" t="e">
        <f t="shared" si="15"/>
        <v>#VALUE!</v>
      </c>
      <c r="L96" s="45"/>
      <c r="P96" s="45"/>
      <c r="U96" s="1" t="e">
        <f t="shared" si="18"/>
        <v>#N/A</v>
      </c>
    </row>
    <row r="97" spans="2:21" ht="15">
      <c r="B97" s="53"/>
      <c r="C97" s="65">
        <f t="shared" si="16"/>
      </c>
      <c r="D97" s="66"/>
      <c r="E97" s="65">
        <f>SUM($C$15:C97)</f>
        <v>598.0999999999999</v>
      </c>
      <c r="F97" s="54"/>
      <c r="G97" s="52" t="e">
        <f t="shared" si="17"/>
        <v>#VALUE!</v>
      </c>
      <c r="H97" s="56"/>
      <c r="I97" s="31" t="e">
        <f t="shared" si="14"/>
        <v>#VALUE!</v>
      </c>
      <c r="J97" s="32" t="e">
        <f t="shared" si="13"/>
        <v>#VALUE!</v>
      </c>
      <c r="K97" s="57" t="e">
        <f t="shared" si="15"/>
        <v>#VALUE!</v>
      </c>
      <c r="P97" s="45"/>
      <c r="U97" s="1" t="e">
        <f t="shared" si="18"/>
        <v>#N/A</v>
      </c>
    </row>
    <row r="98" spans="2:21" ht="15">
      <c r="B98" s="53"/>
      <c r="C98" s="65">
        <f t="shared" si="16"/>
      </c>
      <c r="D98" s="66"/>
      <c r="E98" s="65">
        <f>SUM($C$15:C98)</f>
        <v>598.0999999999999</v>
      </c>
      <c r="F98" s="54"/>
      <c r="G98" s="52" t="e">
        <f t="shared" si="17"/>
        <v>#VALUE!</v>
      </c>
      <c r="H98" s="56"/>
      <c r="I98" s="31" t="e">
        <f t="shared" si="14"/>
        <v>#VALUE!</v>
      </c>
      <c r="J98" s="32" t="e">
        <f t="shared" si="13"/>
        <v>#VALUE!</v>
      </c>
      <c r="K98" s="57" t="e">
        <f t="shared" si="15"/>
        <v>#VALUE!</v>
      </c>
      <c r="U98" s="1" t="e">
        <f t="shared" si="18"/>
        <v>#N/A</v>
      </c>
    </row>
    <row r="99" spans="2:21" ht="15">
      <c r="B99" s="53"/>
      <c r="C99" s="65">
        <f t="shared" si="16"/>
      </c>
      <c r="D99" s="66"/>
      <c r="E99" s="65">
        <f>SUM($C$15:C99)</f>
        <v>598.0999999999999</v>
      </c>
      <c r="F99" s="54"/>
      <c r="G99" s="52" t="e">
        <f t="shared" si="17"/>
        <v>#VALUE!</v>
      </c>
      <c r="H99" s="56"/>
      <c r="I99" s="31" t="e">
        <f t="shared" si="14"/>
        <v>#VALUE!</v>
      </c>
      <c r="J99" s="32" t="e">
        <f t="shared" si="13"/>
        <v>#VALUE!</v>
      </c>
      <c r="K99" s="57" t="e">
        <f t="shared" si="15"/>
        <v>#VALUE!</v>
      </c>
      <c r="U99" s="1" t="e">
        <f t="shared" si="18"/>
        <v>#N/A</v>
      </c>
    </row>
    <row r="100" spans="2:21" ht="15">
      <c r="B100" s="53"/>
      <c r="C100" s="65">
        <f t="shared" si="16"/>
      </c>
      <c r="D100" s="66"/>
      <c r="E100" s="65">
        <f>SUM($C$15:C100)</f>
        <v>598.0999999999999</v>
      </c>
      <c r="F100" s="54"/>
      <c r="G100" s="52" t="e">
        <f t="shared" si="17"/>
        <v>#VALUE!</v>
      </c>
      <c r="H100" s="56"/>
      <c r="I100" s="31" t="e">
        <f t="shared" si="14"/>
        <v>#VALUE!</v>
      </c>
      <c r="J100" s="32" t="e">
        <f t="shared" si="13"/>
        <v>#VALUE!</v>
      </c>
      <c r="K100" s="57" t="e">
        <f t="shared" si="15"/>
        <v>#VALUE!</v>
      </c>
      <c r="U100" s="1" t="e">
        <f t="shared" si="18"/>
        <v>#N/A</v>
      </c>
    </row>
    <row r="101" spans="2:21" ht="15.75">
      <c r="B101" s="71"/>
      <c r="C101" s="65">
        <f t="shared" si="16"/>
      </c>
      <c r="D101" s="64"/>
      <c r="E101" s="65">
        <f>SUM($C$15:C101)</f>
        <v>598.0999999999999</v>
      </c>
      <c r="F101" s="58"/>
      <c r="G101" s="52" t="e">
        <f t="shared" si="17"/>
        <v>#VALUE!</v>
      </c>
      <c r="H101" s="60"/>
      <c r="I101" s="31" t="e">
        <f t="shared" si="14"/>
        <v>#VALUE!</v>
      </c>
      <c r="J101" s="32" t="e">
        <f t="shared" si="13"/>
        <v>#VALUE!</v>
      </c>
      <c r="K101" s="57" t="e">
        <f t="shared" si="15"/>
        <v>#VALUE!</v>
      </c>
      <c r="U101" s="1" t="e">
        <f t="shared" si="18"/>
        <v>#N/A</v>
      </c>
    </row>
    <row r="102" spans="2:21" ht="15">
      <c r="B102" s="78"/>
      <c r="C102" s="65">
        <f t="shared" si="16"/>
      </c>
      <c r="D102" s="66"/>
      <c r="E102" s="65">
        <f>SUM($C$15:C102)</f>
        <v>598.0999999999999</v>
      </c>
      <c r="F102" s="54"/>
      <c r="G102" s="52" t="e">
        <f t="shared" si="17"/>
        <v>#VALUE!</v>
      </c>
      <c r="H102" s="56"/>
      <c r="I102" s="31" t="e">
        <f t="shared" si="14"/>
        <v>#VALUE!</v>
      </c>
      <c r="J102" s="32" t="e">
        <f t="shared" si="13"/>
        <v>#VALUE!</v>
      </c>
      <c r="K102" s="57" t="e">
        <f t="shared" si="15"/>
        <v>#VALUE!</v>
      </c>
      <c r="U102" s="1" t="e">
        <f t="shared" si="18"/>
        <v>#N/A</v>
      </c>
    </row>
    <row r="103" spans="2:21" ht="15">
      <c r="B103" s="78"/>
      <c r="C103" s="65">
        <f t="shared" si="16"/>
      </c>
      <c r="D103" s="66"/>
      <c r="E103" s="65">
        <f>SUM($C$15:C103)</f>
        <v>598.0999999999999</v>
      </c>
      <c r="F103" s="54"/>
      <c r="G103" s="52" t="e">
        <f t="shared" si="17"/>
        <v>#VALUE!</v>
      </c>
      <c r="H103" s="56"/>
      <c r="I103" s="31" t="e">
        <f t="shared" si="14"/>
        <v>#VALUE!</v>
      </c>
      <c r="J103" s="32" t="e">
        <f t="shared" si="13"/>
        <v>#VALUE!</v>
      </c>
      <c r="K103" s="57" t="e">
        <f t="shared" si="15"/>
        <v>#VALUE!</v>
      </c>
      <c r="U103" s="1" t="e">
        <f t="shared" si="18"/>
        <v>#N/A</v>
      </c>
    </row>
    <row r="104" spans="2:21" ht="15">
      <c r="B104" s="53"/>
      <c r="C104" s="65">
        <f t="shared" si="16"/>
      </c>
      <c r="D104" s="66"/>
      <c r="E104" s="65">
        <f>SUM($C$15:C104)</f>
        <v>598.0999999999999</v>
      </c>
      <c r="F104" s="54"/>
      <c r="G104" s="52" t="e">
        <f t="shared" si="17"/>
        <v>#VALUE!</v>
      </c>
      <c r="H104" s="56"/>
      <c r="I104" s="31" t="e">
        <f t="shared" si="14"/>
        <v>#VALUE!</v>
      </c>
      <c r="J104" s="32" t="e">
        <f t="shared" si="13"/>
        <v>#VALUE!</v>
      </c>
      <c r="K104" s="57" t="e">
        <f t="shared" si="15"/>
        <v>#VALUE!</v>
      </c>
      <c r="L104" s="45"/>
      <c r="P104" s="45"/>
      <c r="U104" s="1" t="e">
        <f t="shared" si="18"/>
        <v>#N/A</v>
      </c>
    </row>
    <row r="105" spans="2:21" ht="15">
      <c r="B105" s="53"/>
      <c r="C105" s="65">
        <f t="shared" si="16"/>
      </c>
      <c r="D105" s="66"/>
      <c r="E105" s="65">
        <f>SUM($C$15:C105)</f>
        <v>598.0999999999999</v>
      </c>
      <c r="F105" s="54"/>
      <c r="G105" s="52" t="e">
        <f t="shared" si="17"/>
        <v>#VALUE!</v>
      </c>
      <c r="H105" s="56"/>
      <c r="I105" s="31" t="e">
        <f t="shared" si="14"/>
        <v>#VALUE!</v>
      </c>
      <c r="J105" s="32" t="e">
        <f t="shared" si="13"/>
        <v>#VALUE!</v>
      </c>
      <c r="K105" s="57" t="e">
        <f t="shared" si="15"/>
        <v>#VALUE!</v>
      </c>
      <c r="P105" s="45"/>
      <c r="U105" s="1" t="e">
        <f t="shared" si="18"/>
        <v>#N/A</v>
      </c>
    </row>
    <row r="106" spans="2:21" ht="15">
      <c r="B106" s="53"/>
      <c r="C106" s="65">
        <f t="shared" si="16"/>
      </c>
      <c r="D106" s="66"/>
      <c r="E106" s="65">
        <f>SUM($C$15:C106)</f>
        <v>598.0999999999999</v>
      </c>
      <c r="F106" s="54"/>
      <c r="G106" s="52" t="e">
        <f t="shared" si="17"/>
        <v>#VALUE!</v>
      </c>
      <c r="H106" s="56"/>
      <c r="I106" s="31" t="e">
        <f t="shared" si="14"/>
        <v>#VALUE!</v>
      </c>
      <c r="J106" s="32" t="e">
        <f t="shared" si="13"/>
        <v>#VALUE!</v>
      </c>
      <c r="K106" s="57" t="e">
        <f t="shared" si="15"/>
        <v>#VALUE!</v>
      </c>
      <c r="P106" s="45"/>
      <c r="U106" s="1" t="e">
        <f t="shared" si="18"/>
        <v>#N/A</v>
      </c>
    </row>
    <row r="107" spans="2:21" ht="15">
      <c r="B107" s="53"/>
      <c r="C107" s="65">
        <f t="shared" si="16"/>
      </c>
      <c r="D107" s="66"/>
      <c r="E107" s="65">
        <f>SUM($C$15:C107)</f>
        <v>598.0999999999999</v>
      </c>
      <c r="F107" s="54"/>
      <c r="G107" s="52" t="e">
        <f t="shared" si="17"/>
        <v>#VALUE!</v>
      </c>
      <c r="H107" s="56"/>
      <c r="I107" s="31" t="e">
        <f t="shared" si="14"/>
        <v>#VALUE!</v>
      </c>
      <c r="J107" s="32" t="e">
        <f t="shared" si="13"/>
        <v>#VALUE!</v>
      </c>
      <c r="K107" s="57" t="e">
        <f t="shared" si="15"/>
        <v>#VALUE!</v>
      </c>
      <c r="P107" s="45"/>
      <c r="U107" s="1" t="e">
        <f t="shared" si="18"/>
        <v>#N/A</v>
      </c>
    </row>
    <row r="108" spans="2:21" ht="15">
      <c r="B108" s="78"/>
      <c r="C108" s="65">
        <f t="shared" si="16"/>
      </c>
      <c r="D108" s="66"/>
      <c r="E108" s="65">
        <f>SUM($C$15:C108)</f>
        <v>598.0999999999999</v>
      </c>
      <c r="F108" s="54"/>
      <c r="G108" s="52" t="e">
        <f t="shared" si="17"/>
        <v>#VALUE!</v>
      </c>
      <c r="H108" s="56"/>
      <c r="I108" s="31" t="e">
        <f t="shared" si="14"/>
        <v>#VALUE!</v>
      </c>
      <c r="J108" s="32" t="e">
        <f t="shared" si="13"/>
        <v>#VALUE!</v>
      </c>
      <c r="K108" s="57" t="e">
        <f t="shared" si="15"/>
        <v>#VALUE!</v>
      </c>
      <c r="P108" s="45"/>
      <c r="U108" s="1" t="e">
        <f t="shared" si="18"/>
        <v>#N/A</v>
      </c>
    </row>
    <row r="109" spans="2:21" ht="15">
      <c r="B109" s="53"/>
      <c r="C109" s="65">
        <f t="shared" si="16"/>
      </c>
      <c r="D109" s="66"/>
      <c r="E109" s="65">
        <f>SUM($C$15:C109)</f>
        <v>598.0999999999999</v>
      </c>
      <c r="F109" s="54"/>
      <c r="G109" s="52" t="e">
        <f t="shared" si="17"/>
        <v>#VALUE!</v>
      </c>
      <c r="H109" s="56"/>
      <c r="I109" s="31" t="e">
        <f t="shared" si="14"/>
        <v>#VALUE!</v>
      </c>
      <c r="J109" s="32" t="e">
        <f t="shared" si="13"/>
        <v>#VALUE!</v>
      </c>
      <c r="K109" s="57" t="e">
        <f t="shared" si="15"/>
        <v>#VALUE!</v>
      </c>
      <c r="P109" s="45"/>
      <c r="U109" s="1" t="e">
        <f t="shared" si="18"/>
        <v>#N/A</v>
      </c>
    </row>
    <row r="110" spans="2:21" ht="15">
      <c r="B110" s="53"/>
      <c r="C110" s="65">
        <f t="shared" si="16"/>
      </c>
      <c r="D110" s="66"/>
      <c r="E110" s="65">
        <f>SUM($C$15:C110)</f>
        <v>598.0999999999999</v>
      </c>
      <c r="F110" s="54"/>
      <c r="G110" s="52" t="e">
        <f t="shared" si="17"/>
        <v>#VALUE!</v>
      </c>
      <c r="H110" s="56"/>
      <c r="I110" s="31" t="e">
        <f t="shared" si="14"/>
        <v>#VALUE!</v>
      </c>
      <c r="J110" s="32" t="e">
        <f t="shared" si="13"/>
        <v>#VALUE!</v>
      </c>
      <c r="K110" s="57" t="e">
        <f t="shared" si="15"/>
        <v>#VALUE!</v>
      </c>
      <c r="P110" s="45"/>
      <c r="U110" s="1" t="e">
        <f t="shared" si="18"/>
        <v>#N/A</v>
      </c>
    </row>
    <row r="111" spans="2:21" ht="15">
      <c r="B111" s="53"/>
      <c r="C111" s="65">
        <f t="shared" si="16"/>
      </c>
      <c r="D111" s="66"/>
      <c r="E111" s="65">
        <f>SUM($C$15:C111)</f>
        <v>598.0999999999999</v>
      </c>
      <c r="F111" s="54"/>
      <c r="G111" s="52" t="e">
        <f t="shared" si="17"/>
        <v>#VALUE!</v>
      </c>
      <c r="H111" s="56"/>
      <c r="I111" s="31" t="e">
        <f t="shared" si="14"/>
        <v>#VALUE!</v>
      </c>
      <c r="J111" s="32" t="e">
        <f t="shared" si="13"/>
        <v>#VALUE!</v>
      </c>
      <c r="K111" s="57" t="e">
        <f t="shared" si="15"/>
        <v>#VALUE!</v>
      </c>
      <c r="P111" s="45"/>
      <c r="U111" s="1" t="e">
        <f t="shared" si="18"/>
        <v>#N/A</v>
      </c>
    </row>
    <row r="112" spans="2:21" ht="30" customHeight="1">
      <c r="B112" s="73"/>
      <c r="C112" s="65">
        <f t="shared" si="16"/>
      </c>
      <c r="D112" s="64"/>
      <c r="E112" s="65">
        <f>SUM($C$15:C112)</f>
        <v>598.0999999999999</v>
      </c>
      <c r="F112" s="58"/>
      <c r="G112" s="52" t="e">
        <f t="shared" si="17"/>
        <v>#VALUE!</v>
      </c>
      <c r="H112" s="60"/>
      <c r="I112" s="31" t="e">
        <f t="shared" si="14"/>
        <v>#VALUE!</v>
      </c>
      <c r="J112" s="32" t="e">
        <f t="shared" si="13"/>
        <v>#VALUE!</v>
      </c>
      <c r="K112" s="57" t="e">
        <f t="shared" si="15"/>
        <v>#VALUE!</v>
      </c>
      <c r="L112" s="45"/>
      <c r="P112" s="45"/>
      <c r="U112" s="1" t="e">
        <f t="shared" si="18"/>
        <v>#N/A</v>
      </c>
    </row>
    <row r="113" spans="2:21" ht="30" customHeight="1">
      <c r="B113" s="72"/>
      <c r="C113" s="65">
        <f t="shared" si="16"/>
      </c>
      <c r="D113" s="66"/>
      <c r="E113" s="65">
        <f>SUM($C$15:C113)</f>
        <v>598.0999999999999</v>
      </c>
      <c r="F113" s="54"/>
      <c r="G113" s="52" t="e">
        <f t="shared" si="17"/>
        <v>#VALUE!</v>
      </c>
      <c r="H113" s="56"/>
      <c r="I113" s="31" t="e">
        <f t="shared" si="14"/>
        <v>#VALUE!</v>
      </c>
      <c r="J113" s="32" t="e">
        <f t="shared" si="13"/>
        <v>#VALUE!</v>
      </c>
      <c r="K113" s="57" t="e">
        <f t="shared" si="15"/>
        <v>#VALUE!</v>
      </c>
      <c r="L113" s="45"/>
      <c r="P113" s="45"/>
      <c r="U113" s="1" t="e">
        <f t="shared" si="18"/>
        <v>#N/A</v>
      </c>
    </row>
    <row r="114" spans="2:21" ht="15">
      <c r="B114" s="74"/>
      <c r="C114" s="65">
        <f t="shared" si="16"/>
      </c>
      <c r="D114" s="66"/>
      <c r="E114" s="65">
        <f>SUM($C$15:C114)</f>
        <v>598.0999999999999</v>
      </c>
      <c r="F114" s="54"/>
      <c r="G114" s="52" t="e">
        <f t="shared" si="17"/>
        <v>#VALUE!</v>
      </c>
      <c r="H114" s="56"/>
      <c r="I114" s="31" t="e">
        <f t="shared" si="14"/>
        <v>#VALUE!</v>
      </c>
      <c r="J114" s="32" t="e">
        <f t="shared" si="13"/>
        <v>#VALUE!</v>
      </c>
      <c r="K114" s="57" t="e">
        <f t="shared" si="15"/>
        <v>#VALUE!</v>
      </c>
      <c r="P114" s="45"/>
      <c r="U114" s="1" t="e">
        <f t="shared" si="18"/>
        <v>#N/A</v>
      </c>
    </row>
    <row r="115" spans="2:21" ht="15">
      <c r="B115" s="72"/>
      <c r="C115" s="65">
        <f t="shared" si="16"/>
      </c>
      <c r="D115" s="66"/>
      <c r="E115" s="65">
        <f>SUM($C$15:C115)</f>
        <v>598.0999999999999</v>
      </c>
      <c r="F115" s="54"/>
      <c r="G115" s="52" t="e">
        <f t="shared" si="17"/>
        <v>#VALUE!</v>
      </c>
      <c r="H115" s="56"/>
      <c r="I115" s="31" t="e">
        <f t="shared" si="14"/>
        <v>#VALUE!</v>
      </c>
      <c r="J115" s="32" t="e">
        <f t="shared" si="13"/>
        <v>#VALUE!</v>
      </c>
      <c r="K115" s="57" t="e">
        <f t="shared" si="15"/>
        <v>#VALUE!</v>
      </c>
      <c r="P115" s="45"/>
      <c r="U115" s="1" t="e">
        <f t="shared" si="18"/>
        <v>#N/A</v>
      </c>
    </row>
    <row r="116" spans="2:21" ht="30" customHeight="1">
      <c r="B116" s="53"/>
      <c r="C116" s="65">
        <f t="shared" si="16"/>
      </c>
      <c r="D116" s="66"/>
      <c r="E116" s="65">
        <f>SUM($C$15:C116)</f>
        <v>598.0999999999999</v>
      </c>
      <c r="F116" s="54"/>
      <c r="G116" s="52" t="e">
        <f t="shared" si="17"/>
        <v>#VALUE!</v>
      </c>
      <c r="H116" s="56"/>
      <c r="I116" s="31" t="e">
        <f t="shared" si="14"/>
        <v>#VALUE!</v>
      </c>
      <c r="J116" s="32" t="e">
        <f t="shared" si="13"/>
        <v>#VALUE!</v>
      </c>
      <c r="K116" s="57" t="e">
        <f t="shared" si="15"/>
        <v>#VALUE!</v>
      </c>
      <c r="P116" s="45"/>
      <c r="U116" s="1" t="e">
        <f t="shared" si="18"/>
        <v>#N/A</v>
      </c>
    </row>
    <row r="117" spans="2:21" ht="30" customHeight="1">
      <c r="B117" s="53"/>
      <c r="C117" s="65">
        <f t="shared" si="16"/>
      </c>
      <c r="D117" s="66"/>
      <c r="E117" s="65">
        <f>SUM($C$15:C117)</f>
        <v>598.0999999999999</v>
      </c>
      <c r="F117" s="54"/>
      <c r="G117" s="52" t="e">
        <f t="shared" si="17"/>
        <v>#VALUE!</v>
      </c>
      <c r="H117" s="56"/>
      <c r="I117" s="31" t="e">
        <f t="shared" si="14"/>
        <v>#VALUE!</v>
      </c>
      <c r="J117" s="32" t="e">
        <f t="shared" si="13"/>
        <v>#VALUE!</v>
      </c>
      <c r="K117" s="57" t="e">
        <f t="shared" si="15"/>
        <v>#VALUE!</v>
      </c>
      <c r="P117" s="45"/>
      <c r="U117" s="1" t="e">
        <f t="shared" si="18"/>
        <v>#N/A</v>
      </c>
    </row>
    <row r="118" spans="2:21" ht="15">
      <c r="B118" s="74"/>
      <c r="C118" s="65">
        <f t="shared" si="16"/>
      </c>
      <c r="D118" s="66"/>
      <c r="E118" s="65">
        <f>SUM($C$15:C118)</f>
        <v>598.0999999999999</v>
      </c>
      <c r="F118" s="54"/>
      <c r="G118" s="52" t="e">
        <f t="shared" si="17"/>
        <v>#VALUE!</v>
      </c>
      <c r="H118" s="56"/>
      <c r="I118" s="31" t="e">
        <f t="shared" si="14"/>
        <v>#VALUE!</v>
      </c>
      <c r="J118" s="32" t="e">
        <f t="shared" si="13"/>
        <v>#VALUE!</v>
      </c>
      <c r="K118" s="57" t="e">
        <f t="shared" si="15"/>
        <v>#VALUE!</v>
      </c>
      <c r="P118" s="45"/>
      <c r="U118" s="1" t="e">
        <f t="shared" si="18"/>
        <v>#N/A</v>
      </c>
    </row>
    <row r="119" spans="2:21" ht="15">
      <c r="B119" s="53"/>
      <c r="C119" s="65">
        <f t="shared" si="16"/>
      </c>
      <c r="D119" s="66"/>
      <c r="E119" s="65">
        <f>SUM($C$15:C119)</f>
        <v>598.0999999999999</v>
      </c>
      <c r="F119" s="54"/>
      <c r="G119" s="52" t="e">
        <f t="shared" si="17"/>
        <v>#VALUE!</v>
      </c>
      <c r="H119" s="56"/>
      <c r="I119" s="31" t="e">
        <f t="shared" si="14"/>
        <v>#VALUE!</v>
      </c>
      <c r="J119" s="32" t="e">
        <f t="shared" si="13"/>
        <v>#VALUE!</v>
      </c>
      <c r="K119" s="57" t="e">
        <f t="shared" si="15"/>
        <v>#VALUE!</v>
      </c>
      <c r="U119" s="1" t="e">
        <f t="shared" si="18"/>
        <v>#N/A</v>
      </c>
    </row>
    <row r="120" spans="2:21" ht="15">
      <c r="B120" s="78"/>
      <c r="C120" s="65">
        <f t="shared" si="16"/>
      </c>
      <c r="D120" s="66"/>
      <c r="E120" s="65">
        <f>SUM($C$15:C120)</f>
        <v>598.0999999999999</v>
      </c>
      <c r="F120" s="54"/>
      <c r="G120" s="52" t="e">
        <f t="shared" si="17"/>
        <v>#VALUE!</v>
      </c>
      <c r="H120" s="56"/>
      <c r="I120" s="31" t="e">
        <f t="shared" si="14"/>
        <v>#VALUE!</v>
      </c>
      <c r="J120" s="32" t="e">
        <f t="shared" si="13"/>
        <v>#VALUE!</v>
      </c>
      <c r="K120" s="57" t="e">
        <f t="shared" si="15"/>
        <v>#VALUE!</v>
      </c>
      <c r="U120" s="1" t="e">
        <f t="shared" si="18"/>
        <v>#N/A</v>
      </c>
    </row>
    <row r="121" spans="2:21" ht="15">
      <c r="B121" s="53"/>
      <c r="C121" s="65">
        <f t="shared" si="16"/>
      </c>
      <c r="D121" s="66"/>
      <c r="E121" s="65">
        <f>SUM($C$15:C121)</f>
        <v>598.0999999999999</v>
      </c>
      <c r="F121" s="54"/>
      <c r="G121" s="52" t="e">
        <f t="shared" si="17"/>
        <v>#VALUE!</v>
      </c>
      <c r="H121" s="56"/>
      <c r="I121" s="31" t="e">
        <f t="shared" si="14"/>
        <v>#VALUE!</v>
      </c>
      <c r="J121" s="32" t="e">
        <f t="shared" si="13"/>
        <v>#VALUE!</v>
      </c>
      <c r="K121" s="57" t="e">
        <f t="shared" si="15"/>
        <v>#VALUE!</v>
      </c>
      <c r="U121" s="1" t="e">
        <f t="shared" si="18"/>
        <v>#N/A</v>
      </c>
    </row>
    <row r="122" spans="2:12" ht="15.75">
      <c r="B122" s="71"/>
      <c r="C122" s="65">
        <f t="shared" si="16"/>
      </c>
      <c r="D122" s="64"/>
      <c r="E122" s="65">
        <f>SUM($C$15:C122)</f>
        <v>598.0999999999999</v>
      </c>
      <c r="F122" s="58"/>
      <c r="G122" s="52" t="e">
        <f t="shared" si="17"/>
        <v>#VALUE!</v>
      </c>
      <c r="H122" s="60"/>
      <c r="I122" s="31" t="e">
        <f t="shared" si="14"/>
        <v>#VALUE!</v>
      </c>
      <c r="J122" s="32" t="e">
        <f t="shared" si="13"/>
        <v>#VALUE!</v>
      </c>
      <c r="K122" s="57" t="e">
        <f t="shared" si="15"/>
        <v>#VALUE!</v>
      </c>
      <c r="L122" s="45"/>
    </row>
  </sheetData>
  <sheetProtection/>
  <mergeCells count="34">
    <mergeCell ref="R10:T10"/>
    <mergeCell ref="R7:T7"/>
    <mergeCell ref="B2:K2"/>
    <mergeCell ref="B3:K3"/>
    <mergeCell ref="C4:D4"/>
    <mergeCell ref="E4:F7"/>
    <mergeCell ref="H4:K4"/>
    <mergeCell ref="C5:D5"/>
    <mergeCell ref="H7:K7"/>
    <mergeCell ref="H10:K10"/>
    <mergeCell ref="H11:K11"/>
    <mergeCell ref="H5:K5"/>
    <mergeCell ref="C6:D6"/>
    <mergeCell ref="H6:K6"/>
    <mergeCell ref="C7:D7"/>
    <mergeCell ref="H13:H14"/>
    <mergeCell ref="R13:S13"/>
    <mergeCell ref="B12:K12"/>
    <mergeCell ref="B13:B14"/>
    <mergeCell ref="C13:E13"/>
    <mergeCell ref="I13:I14"/>
    <mergeCell ref="F13:G13"/>
    <mergeCell ref="J13:J14"/>
    <mergeCell ref="K13:K14"/>
    <mergeCell ref="R8:T8"/>
    <mergeCell ref="C9:D9"/>
    <mergeCell ref="H9:K9"/>
    <mergeCell ref="R9:T9"/>
    <mergeCell ref="C10:D10"/>
    <mergeCell ref="R11:T11"/>
    <mergeCell ref="C8:D8"/>
    <mergeCell ref="E8:F11"/>
    <mergeCell ref="H8:K8"/>
    <mergeCell ref="C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f62573</dc:creator>
  <cp:keywords/>
  <dc:description/>
  <cp:lastModifiedBy>Stéphane</cp:lastModifiedBy>
  <cp:lastPrinted>2018-04-04T07:44:47Z</cp:lastPrinted>
  <dcterms:created xsi:type="dcterms:W3CDTF">2016-11-02T16:15:01Z</dcterms:created>
  <dcterms:modified xsi:type="dcterms:W3CDTF">2018-06-06T14:44:53Z</dcterms:modified>
  <cp:category/>
  <cp:version/>
  <cp:contentType/>
  <cp:contentStatus/>
</cp:coreProperties>
</file>